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835"/>
  </bookViews>
  <sheets>
    <sheet name="Cover Page" sheetId="8" r:id="rId1"/>
    <sheet name="Entergy Read Me" sheetId="2" r:id="rId2"/>
    <sheet name="EAI  RUL Assumptions" sheetId="3" r:id="rId3"/>
    <sheet name="EAI  Equipment Life Assumptions" sheetId="4" r:id="rId4"/>
    <sheet name="EAI  RUL Sensitivity" sheetId="7" r:id="rId5"/>
    <sheet name="CEPCI Index" sheetId="1" r:id="rId6"/>
  </sheets>
  <calcPr calcId="145621"/>
</workbook>
</file>

<file path=xl/calcChain.xml><?xml version="1.0" encoding="utf-8"?>
<calcChain xmlns="http://schemas.openxmlformats.org/spreadsheetml/2006/main">
  <c r="H8" i="7" l="1"/>
  <c r="H7" i="7"/>
  <c r="H9" i="7"/>
  <c r="H20" i="4"/>
  <c r="H21" i="4"/>
  <c r="H22" i="4"/>
  <c r="H24" i="4" s="1"/>
  <c r="H19" i="4"/>
  <c r="H23" i="4"/>
  <c r="H24" i="3"/>
  <c r="H23" i="3"/>
  <c r="H20" i="3"/>
  <c r="H21" i="3"/>
  <c r="H22" i="3"/>
  <c r="H19" i="3"/>
  <c r="H5" i="3"/>
  <c r="H6" i="3"/>
  <c r="H7" i="3"/>
  <c r="H15" i="3" s="1"/>
  <c r="H8" i="3"/>
  <c r="H9" i="3"/>
  <c r="H10" i="3"/>
  <c r="H11" i="3"/>
  <c r="H4" i="3"/>
  <c r="H14" i="3"/>
  <c r="H13" i="3"/>
  <c r="H12" i="3"/>
  <c r="D18" i="7"/>
  <c r="D13" i="7"/>
  <c r="D7" i="7" s="1"/>
  <c r="F7" i="7" s="1"/>
  <c r="D8" i="7" l="1"/>
  <c r="F8" i="7" s="1"/>
  <c r="D41" i="4"/>
  <c r="G30" i="4" s="1"/>
  <c r="J36" i="4"/>
  <c r="G32" i="4" s="1"/>
  <c r="D36" i="4"/>
  <c r="G28" i="4" s="1"/>
  <c r="G29" i="4"/>
  <c r="D10" i="4" s="1"/>
  <c r="F10" i="4" s="1"/>
  <c r="H10" i="4" s="1"/>
  <c r="G27" i="4"/>
  <c r="D8" i="4" s="1"/>
  <c r="F8" i="4" s="1"/>
  <c r="H8" i="4" s="1"/>
  <c r="D6" i="4"/>
  <c r="F6" i="4" s="1"/>
  <c r="H6" i="4" s="1"/>
  <c r="D4" i="4"/>
  <c r="F4" i="4" s="1"/>
  <c r="H4" i="4" s="1"/>
  <c r="D41" i="3"/>
  <c r="D36" i="3"/>
  <c r="G31" i="3" s="1"/>
  <c r="G30" i="3"/>
  <c r="D7" i="3" s="1"/>
  <c r="F7" i="3" s="1"/>
  <c r="G29" i="3"/>
  <c r="D10" i="3" s="1"/>
  <c r="D11" i="3"/>
  <c r="F11" i="3" s="1"/>
  <c r="D6" i="3"/>
  <c r="C23" i="1"/>
  <c r="C22" i="1"/>
  <c r="C21" i="1"/>
  <c r="C20" i="1"/>
  <c r="C19" i="1"/>
  <c r="C18" i="1"/>
  <c r="C17" i="1"/>
  <c r="C16" i="1"/>
  <c r="C15" i="1"/>
  <c r="C14" i="1"/>
  <c r="C13" i="1"/>
  <c r="C12" i="1"/>
  <c r="C11" i="1"/>
  <c r="C10" i="1"/>
  <c r="C9" i="1"/>
  <c r="C8" i="1"/>
  <c r="C7" i="1"/>
  <c r="C6" i="1"/>
  <c r="C5" i="1"/>
  <c r="C4" i="1"/>
  <c r="C3" i="1"/>
  <c r="C2" i="1"/>
  <c r="D7" i="4" l="1"/>
  <c r="F7" i="4" s="1"/>
  <c r="H7" i="4" s="1"/>
  <c r="H15" i="4" s="1"/>
  <c r="D11" i="4"/>
  <c r="F11" i="4" s="1"/>
  <c r="H11" i="4" s="1"/>
  <c r="H14" i="4"/>
  <c r="G31" i="4"/>
  <c r="H12" i="4"/>
  <c r="D22" i="4"/>
  <c r="F22" i="4" s="1"/>
  <c r="D20" i="4"/>
  <c r="F20" i="4" s="1"/>
  <c r="D19" i="3"/>
  <c r="F19" i="3" s="1"/>
  <c r="D21" i="3"/>
  <c r="F21" i="3" s="1"/>
  <c r="G28" i="3"/>
  <c r="G32" i="3"/>
  <c r="G27" i="3"/>
  <c r="D9" i="4"/>
  <c r="F9" i="4" s="1"/>
  <c r="H9" i="4" s="1"/>
  <c r="D5" i="4"/>
  <c r="F5" i="4" s="1"/>
  <c r="H5" i="4" s="1"/>
  <c r="F6" i="3"/>
  <c r="F10" i="3"/>
  <c r="D21" i="4" l="1"/>
  <c r="F21" i="4" s="1"/>
  <c r="D19" i="4"/>
  <c r="F19" i="4" s="1"/>
  <c r="H13" i="4"/>
  <c r="D9" i="3"/>
  <c r="F9" i="3" s="1"/>
  <c r="D5" i="3"/>
  <c r="F5" i="3" s="1"/>
  <c r="D22" i="3"/>
  <c r="F22" i="3" s="1"/>
  <c r="D20" i="3"/>
  <c r="F20" i="3" s="1"/>
  <c r="D4" i="3"/>
  <c r="F4" i="3" s="1"/>
  <c r="D8" i="3"/>
  <c r="F8" i="3" s="1"/>
</calcChain>
</file>

<file path=xl/sharedStrings.xml><?xml version="1.0" encoding="utf-8"?>
<sst xmlns="http://schemas.openxmlformats.org/spreadsheetml/2006/main" count="194" uniqueCount="54">
  <si>
    <t>Year (n)</t>
  </si>
  <si>
    <t>CEPCI Index Value</t>
  </si>
  <si>
    <r>
      <t>Cost Index Ratio (Value</t>
    </r>
    <r>
      <rPr>
        <vertAlign val="subscript"/>
        <sz val="11"/>
        <color theme="1"/>
        <rFont val="Calibri"/>
        <family val="2"/>
        <scheme val="minor"/>
      </rPr>
      <t>2019</t>
    </r>
    <r>
      <rPr>
        <sz val="11"/>
        <color theme="1"/>
        <rFont val="Calibri"/>
        <family val="2"/>
        <scheme val="minor"/>
      </rPr>
      <t>/Value</t>
    </r>
    <r>
      <rPr>
        <vertAlign val="subscript"/>
        <sz val="11"/>
        <color theme="1"/>
        <rFont val="Calibri"/>
        <family val="2"/>
        <scheme val="minor"/>
      </rPr>
      <t>n</t>
    </r>
    <r>
      <rPr>
        <sz val="11"/>
        <color theme="1"/>
        <rFont val="Calibri"/>
        <family val="2"/>
        <scheme val="minor"/>
      </rPr>
      <t>)</t>
    </r>
  </si>
  <si>
    <t>2030 Closure Assumed</t>
  </si>
  <si>
    <t>Emission Unit</t>
  </si>
  <si>
    <t>SO2 Reduction Options</t>
  </si>
  <si>
    <t>Capital Cost ($MM)</t>
  </si>
  <si>
    <t>2018 Annual O&amp;M Costs ($MM/yr)</t>
  </si>
  <si>
    <t>Emission Reductions (Avg Month Basis)</t>
  </si>
  <si>
    <t>Cost-effectiveness  ($2019/ton)</t>
  </si>
  <si>
    <t>Unit 1</t>
  </si>
  <si>
    <t>WFGD</t>
  </si>
  <si>
    <t>DGFD</t>
  </si>
  <si>
    <t>Enhanced DSI</t>
  </si>
  <si>
    <t>DSI</t>
  </si>
  <si>
    <t>Unit 2</t>
  </si>
  <si>
    <t>Units 1 and 2 averaged</t>
  </si>
  <si>
    <t>NOx Reduction Options</t>
  </si>
  <si>
    <t>SCR</t>
  </si>
  <si>
    <t>SNCR</t>
  </si>
  <si>
    <t>Unit 1 and 2 averaged</t>
  </si>
  <si>
    <t>CRF (2030 closure)</t>
  </si>
  <si>
    <t xml:space="preserve">Equipment </t>
  </si>
  <si>
    <t xml:space="preserve">Life Expectancy </t>
  </si>
  <si>
    <t>Life Expectancy Reference</t>
  </si>
  <si>
    <t>RUL</t>
  </si>
  <si>
    <t>years</t>
  </si>
  <si>
    <t>EPA FIP AR TSD</t>
  </si>
  <si>
    <t>Calculated based on formula below</t>
  </si>
  <si>
    <t>EPA FIP OK TX TSD</t>
  </si>
  <si>
    <t>Equipment Life Expectancy from Control Cost Manual</t>
  </si>
  <si>
    <t>FGD &amp; NOx strategies</t>
  </si>
  <si>
    <t>CRF = (i(1+i)^n)/(((1+i)^n)-1)</t>
  </si>
  <si>
    <t>interest</t>
  </si>
  <si>
    <t>bank prime rate</t>
  </si>
  <si>
    <t>n (remaining useful life or RUL)</t>
  </si>
  <si>
    <t>DSI Strategies</t>
  </si>
  <si>
    <t>Equipment Life Sensitivity Calculations</t>
  </si>
  <si>
    <t>Unit 1 and 2 average</t>
  </si>
  <si>
    <t>FGD &amp; SCR strategies</t>
  </si>
  <si>
    <t>DRAFT</t>
  </si>
  <si>
    <t>CRF</t>
  </si>
  <si>
    <t>Emission Unit Type</t>
  </si>
  <si>
    <r>
      <t>98</t>
    </r>
    <r>
      <rPr>
        <vertAlign val="superscript"/>
        <sz val="11"/>
        <color rgb="FF000000"/>
        <rFont val="Calibri"/>
        <family val="2"/>
        <scheme val="minor"/>
      </rPr>
      <t>th</t>
    </r>
    <r>
      <rPr>
        <sz val="11"/>
        <color rgb="FF000000"/>
        <rFont val="Calibri"/>
        <family val="2"/>
        <scheme val="minor"/>
      </rPr>
      <t xml:space="preserve"> Percentile</t>
    </r>
  </si>
  <si>
    <t>EGU Boiler</t>
  </si>
  <si>
    <t>Remaining Useful Life Sensitivity Calculations</t>
  </si>
  <si>
    <t>Units 1 &amp; 2 averaged</t>
  </si>
  <si>
    <t>SIP Submission</t>
  </si>
  <si>
    <t>Estimated EPA Approval Date</t>
  </si>
  <si>
    <t>Estimated Compliance Date</t>
  </si>
  <si>
    <t>Cost-Effective if Operate On or After</t>
  </si>
  <si>
    <t xml:space="preserve">2018 Annualized Capital Costs </t>
  </si>
  <si>
    <t xml:space="preserve">2019 Total Annual Costs ($MM/yr) </t>
  </si>
  <si>
    <t>2018 Annualized Capital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</si>
</sst>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4" formatCode="_(&quot;$&quot;* #,##0.00_);_(&quot;$&quot;* \(#,##0.00\);_(&quot;$&quot;* &quot;-&quot;??_);_(@_)"/>
    <numFmt numFmtId="43" formatCode="_(* #,##0.00_);_(* \(#,##0.00\);_(* &quot;-&quot;??_);_(@_)"/>
    <numFmt numFmtId="164" formatCode="_(* #,##0_);_(* \(#,##0\);_(* &quot;-&quot;??_);_(@_)"/>
    <numFmt numFmtId="165" formatCode="0.000%"/>
    <numFmt numFmtId="166" formatCode="&quot;$&quot;#,##0.00\ ;\(&quot;$&quot;#,##0.00\)"/>
    <numFmt numFmtId="167" formatCode="&quot;$&quot;#,##0\ ;\(&quot;$&quot;#,##0\)"/>
  </numFmts>
  <fonts count="17" x14ac:knownFonts="1">
    <font>
      <sz val="11"/>
      <color theme="1"/>
      <name val="Calibri"/>
      <family val="2"/>
      <scheme val="minor"/>
    </font>
    <font>
      <sz val="11"/>
      <color theme="1"/>
      <name val="Calibri"/>
      <family val="2"/>
      <scheme val="minor"/>
    </font>
    <font>
      <vertAlign val="subscript"/>
      <sz val="11"/>
      <color theme="1"/>
      <name val="Calibri"/>
      <family val="2"/>
      <scheme val="minor"/>
    </font>
    <font>
      <sz val="10"/>
      <name val="Arial"/>
      <family val="2"/>
    </font>
    <font>
      <sz val="12"/>
      <color indexed="24"/>
      <name val="Arial"/>
      <family val="2"/>
    </font>
    <font>
      <sz val="12"/>
      <name val="Arial"/>
      <family val="2"/>
    </font>
    <font>
      <b/>
      <sz val="18"/>
      <name val="Arial"/>
      <family val="2"/>
    </font>
    <font>
      <sz val="18"/>
      <color indexed="24"/>
      <name val="Arial"/>
      <family val="2"/>
    </font>
    <font>
      <b/>
      <sz val="12"/>
      <name val="Arial"/>
      <family val="2"/>
    </font>
    <font>
      <sz val="8"/>
      <color indexed="24"/>
      <name val="Arial"/>
      <family val="2"/>
    </font>
    <font>
      <u/>
      <sz val="11"/>
      <color theme="10"/>
      <name val="Calibri"/>
      <family val="2"/>
    </font>
    <font>
      <sz val="11"/>
      <name val="Times New Roman"/>
      <family val="1"/>
    </font>
    <font>
      <sz val="18"/>
      <color theme="3"/>
      <name val="Cambria"/>
      <family val="2"/>
      <scheme val="major"/>
    </font>
    <font>
      <b/>
      <sz val="11"/>
      <color theme="1"/>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0"/>
      </top>
      <bottom style="double">
        <color indexed="0"/>
      </bottom>
      <diagonal/>
    </border>
    <border>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122">
    <xf numFmtId="0" fontId="0"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4" fillId="0" borderId="0" applyFont="0" applyFill="0" applyBorder="0" applyAlignment="0" applyProtection="0"/>
    <xf numFmtId="166" fontId="4"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67" fontId="4" fillId="0" borderId="0" applyFont="0" applyFill="0" applyBorder="0" applyAlignment="0" applyProtection="0"/>
    <xf numFmtId="0" fontId="5" fillId="0" borderId="0" applyProtection="0"/>
    <xf numFmtId="0" fontId="5" fillId="0" borderId="0" applyProtection="0"/>
    <xf numFmtId="0" fontId="5" fillId="0" borderId="0" applyProtection="0"/>
    <xf numFmtId="0" fontId="4" fillId="0" borderId="0" applyFont="0" applyFill="0" applyBorder="0" applyAlignment="0" applyProtection="0"/>
    <xf numFmtId="2" fontId="5" fillId="0" borderId="0" applyProtection="0"/>
    <xf numFmtId="2" fontId="5" fillId="0" borderId="0" applyProtection="0"/>
    <xf numFmtId="2" fontId="5" fillId="0" borderId="0" applyProtection="0"/>
    <xf numFmtId="2" fontId="4" fillId="0" borderId="0" applyFont="0" applyFill="0" applyBorder="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7" fillId="0" borderId="0" applyNumberFormat="0" applyFill="0" applyBorder="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9" fillId="0" borderId="0" applyNumberFormat="0" applyFill="0" applyBorder="0" applyAlignment="0" applyProtection="0"/>
    <xf numFmtId="0" fontId="6" fillId="0" borderId="0" applyProtection="0"/>
    <xf numFmtId="0" fontId="6" fillId="0" borderId="0" applyProtection="0"/>
    <xf numFmtId="0" fontId="6" fillId="0" borderId="0" applyProtection="0"/>
    <xf numFmtId="0" fontId="8" fillId="0" borderId="0" applyProtection="0"/>
    <xf numFmtId="0" fontId="8" fillId="0" borderId="0" applyProtection="0"/>
    <xf numFmtId="0" fontId="8" fillId="0" borderId="0" applyProtection="0"/>
    <xf numFmtId="0" fontId="10" fillId="0" borderId="0" applyNumberFormat="0" applyFill="0" applyBorder="0" applyAlignment="0" applyProtection="0">
      <alignment vertical="top"/>
      <protection locked="0"/>
    </xf>
    <xf numFmtId="0" fontId="3" fillId="0" borderId="0"/>
    <xf numFmtId="0" fontId="3" fillId="0" borderId="0"/>
    <xf numFmtId="0" fontId="1"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0" fontId="4" fillId="0" borderId="0" applyFont="0" applyFill="0" applyBorder="0" applyAlignment="0" applyProtection="0"/>
    <xf numFmtId="0" fontId="12" fillId="0" borderId="0" applyNumberFormat="0" applyFill="0" applyBorder="0" applyAlignment="0"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5" fillId="0" borderId="11" applyProtection="0"/>
    <xf numFmtId="0" fontId="4" fillId="0" borderId="12" applyNumberFormat="0" applyFont="0" applyFill="0" applyAlignment="0" applyProtection="0"/>
  </cellStyleXfs>
  <cellXfs count="71">
    <xf numFmtId="0" fontId="0" fillId="0" borderId="0" xfId="0"/>
    <xf numFmtId="0" fontId="0" fillId="0" borderId="0" xfId="0" applyAlignment="1">
      <alignment horizontal="left"/>
    </xf>
    <xf numFmtId="0" fontId="0" fillId="0" borderId="0" xfId="0" applyNumberFormat="1"/>
    <xf numFmtId="0" fontId="0" fillId="0" borderId="0" xfId="0" applyAlignment="1">
      <alignment wrapText="1"/>
    </xf>
    <xf numFmtId="0" fontId="0" fillId="0" borderId="5" xfId="0" applyBorder="1"/>
    <xf numFmtId="2" fontId="0" fillId="0" borderId="5" xfId="0" applyNumberFormat="1" applyBorder="1"/>
    <xf numFmtId="3" fontId="0" fillId="0" borderId="5" xfId="0" applyNumberFormat="1" applyBorder="1"/>
    <xf numFmtId="0" fontId="0" fillId="0" borderId="6" xfId="0" applyBorder="1" applyAlignment="1">
      <alignment horizontal="center" vertical="center"/>
    </xf>
    <xf numFmtId="0" fontId="0" fillId="0" borderId="8" xfId="0" applyBorder="1" applyAlignment="1">
      <alignment horizontal="center"/>
    </xf>
    <xf numFmtId="165" fontId="0" fillId="0" borderId="0" xfId="0" applyNumberFormat="1"/>
    <xf numFmtId="9" fontId="0" fillId="0" borderId="0" xfId="0" applyNumberFormat="1"/>
    <xf numFmtId="0" fontId="0" fillId="0" borderId="5" xfId="0" applyBorder="1" applyAlignment="1">
      <alignment horizontal="center" vertical="center"/>
    </xf>
    <xf numFmtId="0" fontId="0" fillId="0" borderId="5" xfId="0" applyFont="1" applyBorder="1"/>
    <xf numFmtId="0" fontId="0" fillId="0" borderId="0" xfId="0" applyAlignment="1">
      <alignment horizontal="center"/>
    </xf>
    <xf numFmtId="0" fontId="0" fillId="0" borderId="0" xfId="0" applyBorder="1" applyAlignment="1">
      <alignment horizontal="center" vertical="center"/>
    </xf>
    <xf numFmtId="0" fontId="0" fillId="0" borderId="0" xfId="0" applyBorder="1"/>
    <xf numFmtId="3" fontId="0" fillId="0" borderId="0" xfId="0" applyNumberFormat="1" applyBorder="1"/>
    <xf numFmtId="164" fontId="0" fillId="0" borderId="0" xfId="1" applyNumberFormat="1" applyFont="1" applyBorder="1"/>
    <xf numFmtId="0" fontId="0" fillId="0" borderId="1" xfId="0" applyBorder="1"/>
    <xf numFmtId="0" fontId="0" fillId="0" borderId="4" xfId="0" applyBorder="1"/>
    <xf numFmtId="3" fontId="0" fillId="0" borderId="0" xfId="0" applyNumberFormat="1"/>
    <xf numFmtId="0" fontId="14" fillId="0" borderId="5" xfId="0" applyFont="1" applyBorder="1" applyAlignment="1">
      <alignment horizontal="center" vertical="center"/>
    </xf>
    <xf numFmtId="0" fontId="14" fillId="0" borderId="5" xfId="0" applyFont="1" applyBorder="1" applyAlignment="1">
      <alignment horizontal="left" vertical="center" wrapText="1"/>
    </xf>
    <xf numFmtId="0" fontId="16" fillId="0" borderId="5" xfId="0" applyFont="1" applyBorder="1" applyAlignment="1">
      <alignment horizontal="right" vertical="center"/>
    </xf>
    <xf numFmtId="0" fontId="0" fillId="0" borderId="0" xfId="0" applyBorder="1" applyAlignment="1">
      <alignment horizontal="left"/>
    </xf>
    <xf numFmtId="0" fontId="0" fillId="0" borderId="2" xfId="0" applyBorder="1"/>
    <xf numFmtId="165" fontId="0" fillId="0" borderId="5" xfId="0" applyNumberFormat="1" applyBorder="1"/>
    <xf numFmtId="14" fontId="0" fillId="0" borderId="5" xfId="0" applyNumberFormat="1" applyBorder="1"/>
    <xf numFmtId="0" fontId="0" fillId="0" borderId="5" xfId="0" applyNumberFormat="1" applyBorder="1"/>
    <xf numFmtId="14" fontId="13" fillId="0" borderId="5" xfId="0" applyNumberFormat="1" applyFont="1" applyBorder="1"/>
    <xf numFmtId="0" fontId="0" fillId="0" borderId="0" xfId="0" applyBorder="1" applyAlignment="1"/>
    <xf numFmtId="0" fontId="0" fillId="0" borderId="0" xfId="0" applyBorder="1" applyAlignment="1">
      <alignment wrapText="1"/>
    </xf>
    <xf numFmtId="164" fontId="0" fillId="0" borderId="0" xfId="0" applyNumberFormat="1" applyBorder="1"/>
    <xf numFmtId="0" fontId="0" fillId="0" borderId="6" xfId="0" applyBorder="1"/>
    <xf numFmtId="2" fontId="0" fillId="0" borderId="1" xfId="0" applyNumberFormat="1" applyBorder="1"/>
    <xf numFmtId="3" fontId="0" fillId="0" borderId="1" xfId="0" applyNumberFormat="1" applyBorder="1"/>
    <xf numFmtId="0" fontId="0" fillId="0" borderId="14" xfId="0" applyBorder="1"/>
    <xf numFmtId="0" fontId="0" fillId="0" borderId="15" xfId="0" applyBorder="1"/>
    <xf numFmtId="0" fontId="0" fillId="0" borderId="7" xfId="0" applyBorder="1"/>
    <xf numFmtId="0" fontId="0" fillId="0" borderId="16" xfId="0" applyBorder="1"/>
    <xf numFmtId="0" fontId="0" fillId="0" borderId="8" xfId="0" applyBorder="1"/>
    <xf numFmtId="0" fontId="0" fillId="0" borderId="13" xfId="0" applyBorder="1"/>
    <xf numFmtId="0" fontId="0" fillId="0" borderId="10" xfId="0" applyBorder="1"/>
    <xf numFmtId="0" fontId="0" fillId="0" borderId="9" xfId="0" applyBorder="1"/>
    <xf numFmtId="3" fontId="13" fillId="0" borderId="3" xfId="0" applyNumberFormat="1" applyFont="1" applyBorder="1"/>
    <xf numFmtId="3" fontId="13" fillId="0" borderId="0" xfId="0" applyNumberFormat="1" applyFont="1"/>
    <xf numFmtId="3" fontId="13" fillId="0" borderId="5" xfId="0" applyNumberFormat="1" applyFont="1" applyBorder="1"/>
    <xf numFmtId="3" fontId="0" fillId="0" borderId="2" xfId="0" applyNumberFormat="1" applyBorder="1"/>
    <xf numFmtId="164" fontId="0" fillId="0" borderId="0" xfId="1" applyNumberFormat="1" applyFont="1" applyFill="1" applyBorder="1"/>
    <xf numFmtId="14" fontId="0" fillId="0" borderId="0" xfId="0" applyNumberFormat="1" applyBorder="1"/>
    <xf numFmtId="9" fontId="0" fillId="0" borderId="0" xfId="0" applyNumberFormat="1" applyBorder="1"/>
    <xf numFmtId="0" fontId="0" fillId="0" borderId="0" xfId="0" applyAlignment="1">
      <alignment horizontal="center"/>
    </xf>
    <xf numFmtId="0" fontId="0" fillId="0" borderId="5" xfId="0" applyBorder="1" applyAlignment="1">
      <alignment horizontal="center"/>
    </xf>
    <xf numFmtId="0" fontId="0" fillId="0" borderId="5" xfId="0" applyBorder="1" applyAlignment="1">
      <alignment horizontal="center" wrapText="1"/>
    </xf>
    <xf numFmtId="0" fontId="0" fillId="0" borderId="0" xfId="0"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wrapText="1"/>
    </xf>
    <xf numFmtId="0" fontId="0" fillId="0" borderId="6" xfId="0" applyBorder="1" applyAlignment="1">
      <alignment horizontal="center" wrapText="1"/>
    </xf>
    <xf numFmtId="0" fontId="0" fillId="0" borderId="4" xfId="0" applyBorder="1" applyAlignment="1">
      <alignment horizontal="center" wrapText="1"/>
    </xf>
    <xf numFmtId="0" fontId="0" fillId="0" borderId="1" xfId="0" applyBorder="1" applyAlignment="1">
      <alignment horizontal="center"/>
    </xf>
    <xf numFmtId="0" fontId="0" fillId="0" borderId="4" xfId="0" applyBorder="1"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Font="1" applyAlignment="1">
      <alignment horizontal="left"/>
    </xf>
    <xf numFmtId="0" fontId="0" fillId="0" borderId="10" xfId="0" applyBorder="1" applyAlignment="1">
      <alignment horizontal="left"/>
    </xf>
    <xf numFmtId="0" fontId="0" fillId="0" borderId="0" xfId="0" applyBorder="1" applyAlignment="1">
      <alignment horizontal="left"/>
    </xf>
    <xf numFmtId="0" fontId="0" fillId="0" borderId="14" xfId="0" applyBorder="1" applyAlignment="1">
      <alignment horizontal="center" wrapText="1"/>
    </xf>
    <xf numFmtId="0" fontId="0" fillId="0" borderId="13" xfId="0" applyBorder="1" applyAlignment="1">
      <alignment horizontal="center" wrapText="1"/>
    </xf>
    <xf numFmtId="0" fontId="0" fillId="0" borderId="6" xfId="0"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cellXfs>
  <cellStyles count="122">
    <cellStyle name="Comma" xfId="1" builtinId="3"/>
    <cellStyle name="Comma 2" xfId="2"/>
    <cellStyle name="Comma 3" xfId="3"/>
    <cellStyle name="Comma 4" xfId="4"/>
    <cellStyle name="Comma 5" xfId="5"/>
    <cellStyle name="Comma 6" xfId="6"/>
    <cellStyle name="Comma 7" xfId="7"/>
    <cellStyle name="Comma 7 2" xfId="8"/>
    <cellStyle name="Comma0" xfId="9"/>
    <cellStyle name="Comma0 2" xfId="10"/>
    <cellStyle name="Comma0 3" xfId="11"/>
    <cellStyle name="Comma0 4" xfId="12"/>
    <cellStyle name="Currency 2" xfId="13"/>
    <cellStyle name="Currency 3" xfId="14"/>
    <cellStyle name="Currency0" xfId="15"/>
    <cellStyle name="Currency0 2" xfId="16"/>
    <cellStyle name="Currency0 3" xfId="17"/>
    <cellStyle name="Currency0 4" xfId="18"/>
    <cellStyle name="Date" xfId="19"/>
    <cellStyle name="Date 2" xfId="20"/>
    <cellStyle name="Date 3" xfId="21"/>
    <cellStyle name="Date 4" xfId="22"/>
    <cellStyle name="Fixed" xfId="23"/>
    <cellStyle name="Fixed 2" xfId="24"/>
    <cellStyle name="Fixed 3" xfId="25"/>
    <cellStyle name="Fixed 4" xfId="26"/>
    <cellStyle name="Heading 1 2" xfId="27"/>
    <cellStyle name="Heading 1 3" xfId="28"/>
    <cellStyle name="Heading 1 4" xfId="29"/>
    <cellStyle name="Heading 1 5" xfId="30"/>
    <cellStyle name="Heading 1 6" xfId="31"/>
    <cellStyle name="Heading 2 2" xfId="32"/>
    <cellStyle name="Heading 2 3" xfId="33"/>
    <cellStyle name="Heading 2 4" xfId="34"/>
    <cellStyle name="Heading 2 5" xfId="35"/>
    <cellStyle name="Heading 2 6" xfId="36"/>
    <cellStyle name="HEADING1" xfId="37"/>
    <cellStyle name="HEADING1 2" xfId="38"/>
    <cellStyle name="HEADING1 3" xfId="39"/>
    <cellStyle name="HEADING2" xfId="40"/>
    <cellStyle name="HEADING2 2" xfId="41"/>
    <cellStyle name="HEADING2 3" xfId="42"/>
    <cellStyle name="Hyperlink 2" xfId="43"/>
    <cellStyle name="Normal" xfId="0" builtinId="0"/>
    <cellStyle name="Normal 10" xfId="44"/>
    <cellStyle name="Normal 10 2" xfId="45"/>
    <cellStyle name="Normal 12" xfId="46"/>
    <cellStyle name="Normal 2" xfId="47"/>
    <cellStyle name="Normal 2 2" xfId="48"/>
    <cellStyle name="Normal 3" xfId="49"/>
    <cellStyle name="Normal 4" xfId="50"/>
    <cellStyle name="Normal 4 2" xfId="51"/>
    <cellStyle name="Normal 5" xfId="52"/>
    <cellStyle name="Normal 6" xfId="53"/>
    <cellStyle name="Normal 7" xfId="54"/>
    <cellStyle name="Normal 7 2" xfId="55"/>
    <cellStyle name="Normal 8" xfId="56"/>
    <cellStyle name="Normal 9" xfId="57"/>
    <cellStyle name="Normal 9 2" xfId="58"/>
    <cellStyle name="Percent 2" xfId="59"/>
    <cellStyle name="Percent 3" xfId="60"/>
    <cellStyle name="Percent 4" xfId="61"/>
    <cellStyle name="Percent 5" xfId="62"/>
    <cellStyle name="Percent 5 2" xfId="63"/>
    <cellStyle name="Percent 6" xfId="64"/>
    <cellStyle name="Title 2" xfId="65"/>
    <cellStyle name="Total 2" xfId="66"/>
    <cellStyle name="Total 2 2" xfId="67"/>
    <cellStyle name="Total 2 2 2" xfId="68"/>
    <cellStyle name="Total 2 2 2 2" xfId="69"/>
    <cellStyle name="Total 2 2 3" xfId="70"/>
    <cellStyle name="Total 2 3" xfId="71"/>
    <cellStyle name="Total 2 3 2" xfId="72"/>
    <cellStyle name="Total 2 4" xfId="73"/>
    <cellStyle name="Total 2 4 2" xfId="74"/>
    <cellStyle name="Total 2 5" xfId="75"/>
    <cellStyle name="Total 2 5 2" xfId="76"/>
    <cellStyle name="Total 2 6" xfId="77"/>
    <cellStyle name="Total 2 6 2" xfId="78"/>
    <cellStyle name="Total 2 7" xfId="79"/>
    <cellStyle name="Total 2 7 2" xfId="80"/>
    <cellStyle name="Total 2 8" xfId="81"/>
    <cellStyle name="Total 2 8 2" xfId="82"/>
    <cellStyle name="Total 3" xfId="83"/>
    <cellStyle name="Total 3 2" xfId="84"/>
    <cellStyle name="Total 3 2 2" xfId="85"/>
    <cellStyle name="Total 3 2 2 2" xfId="86"/>
    <cellStyle name="Total 3 2 3" xfId="87"/>
    <cellStyle name="Total 3 3" xfId="88"/>
    <cellStyle name="Total 3 3 2" xfId="89"/>
    <cellStyle name="Total 3 4" xfId="90"/>
    <cellStyle name="Total 3 4 2" xfId="91"/>
    <cellStyle name="Total 3 5" xfId="92"/>
    <cellStyle name="Total 3 5 2" xfId="93"/>
    <cellStyle name="Total 3 6" xfId="94"/>
    <cellStyle name="Total 3 6 2" xfId="95"/>
    <cellStyle name="Total 3 7" xfId="96"/>
    <cellStyle name="Total 3 7 2" xfId="97"/>
    <cellStyle name="Total 3 8" xfId="98"/>
    <cellStyle name="Total 3 8 2" xfId="99"/>
    <cellStyle name="Total 4" xfId="100"/>
    <cellStyle name="Total 4 2" xfId="101"/>
    <cellStyle name="Total 4 2 2" xfId="102"/>
    <cellStyle name="Total 4 2 2 2" xfId="103"/>
    <cellStyle name="Total 4 2 3" xfId="104"/>
    <cellStyle name="Total 4 3" xfId="105"/>
    <cellStyle name="Total 4 3 2" xfId="106"/>
    <cellStyle name="Total 4 4" xfId="107"/>
    <cellStyle name="Total 4 4 2" xfId="108"/>
    <cellStyle name="Total 4 5" xfId="109"/>
    <cellStyle name="Total 4 5 2" xfId="110"/>
    <cellStyle name="Total 4 6" xfId="111"/>
    <cellStyle name="Total 4 6 2" xfId="112"/>
    <cellStyle name="Total 4 7" xfId="113"/>
    <cellStyle name="Total 4 7 2" xfId="114"/>
    <cellStyle name="Total 4 8" xfId="115"/>
    <cellStyle name="Total 4 8 2" xfId="116"/>
    <cellStyle name="Total 5" xfId="117"/>
    <cellStyle name="Total 5 2" xfId="118"/>
    <cellStyle name="Total 5 2 2" xfId="119"/>
    <cellStyle name="Total 5 3" xfId="120"/>
    <cellStyle name="Total 6" xfId="121"/>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361474</xdr:colOff>
      <xdr:row>46</xdr:row>
      <xdr:rowOff>137160</xdr:rowOff>
    </xdr:to>
    <xdr:grpSp>
      <xdr:nvGrpSpPr>
        <xdr:cNvPr id="4" name="Group 3"/>
        <xdr:cNvGrpSpPr/>
      </xdr:nvGrpSpPr>
      <xdr:grpSpPr>
        <a:xfrm>
          <a:off x="0" y="0"/>
          <a:ext cx="6393974" cy="8900160"/>
          <a:chOff x="0" y="0"/>
          <a:chExt cx="6393974" cy="8900160"/>
        </a:xfrm>
      </xdr:grpSpPr>
      <xdr:sp macro="" textlink="">
        <xdr:nvSpPr>
          <xdr:cNvPr id="2" name="TextBox 1"/>
          <xdr:cNvSpPr txBox="1"/>
        </xdr:nvSpPr>
        <xdr:spPr>
          <a:xfrm>
            <a:off x="0" y="0"/>
            <a:ext cx="6393974" cy="8900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pPr algn="ctr"/>
            <a:endParaRPr lang="en-US" sz="2400" b="1">
              <a:effectLst/>
              <a:latin typeface="Microsoft YaHei" panose="020B0503020204020204" pitchFamily="34" charset="-122"/>
              <a:ea typeface="Microsoft YaHei" panose="020B0503020204020204" pitchFamily="34" charset="-122"/>
            </a:endParaRPr>
          </a:p>
          <a:p>
            <a:pPr algn="ctr"/>
            <a:endParaRPr lang="en-US" sz="2400" b="1">
              <a:effectLst/>
              <a:latin typeface="Microsoft YaHei" panose="020B0503020204020204" pitchFamily="34" charset="-122"/>
              <a:ea typeface="Microsoft YaHei" panose="020B0503020204020204" pitchFamily="34" charset="-122"/>
            </a:endParaRPr>
          </a:p>
          <a:p>
            <a:pPr algn="ctr"/>
            <a:r>
              <a:rPr lang="en-US" sz="2400" b="1">
                <a:effectLst/>
                <a:latin typeface="Microsoft YaHei" panose="020B0503020204020204" pitchFamily="34" charset="-122"/>
                <a:ea typeface="Microsoft YaHei" panose="020B0503020204020204" pitchFamily="34" charset="-122"/>
              </a:rPr>
              <a:t>Appendix F-5</a:t>
            </a:r>
          </a:p>
          <a:p>
            <a:pPr marL="0" marR="0" algn="ctr">
              <a:spcBef>
                <a:spcPts val="0"/>
              </a:spcBef>
              <a:spcAft>
                <a:spcPts val="0"/>
              </a:spcAft>
            </a:pPr>
            <a:r>
              <a:rPr lang="en-US" sz="1100" b="1" cap="all">
                <a:effectLst/>
                <a:latin typeface="+mn-lt"/>
                <a:ea typeface="Times New Roman"/>
                <a:cs typeface="Arial"/>
              </a:rPr>
              <a:t> </a:t>
            </a:r>
            <a:endParaRPr lang="en-US" sz="1100" b="1" cap="all">
              <a:effectLst/>
              <a:latin typeface="Times New Roman"/>
              <a:ea typeface="Times New Roman"/>
              <a:cs typeface="Arial"/>
            </a:endParaRPr>
          </a:p>
          <a:p>
            <a:pPr marL="0" marR="0" algn="ctr">
              <a:spcBef>
                <a:spcPts val="0"/>
              </a:spcBef>
              <a:spcAft>
                <a:spcPts val="1200"/>
              </a:spcAft>
            </a:pPr>
            <a:r>
              <a:rPr lang="en-US" sz="2400" b="1">
                <a:effectLst/>
                <a:latin typeface="+mn-lt"/>
                <a:ea typeface="Times New Roman"/>
                <a:cs typeface="Arial"/>
              </a:rPr>
              <a:t>Entergy Cost Calculations</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endParaRPr lang="en-US" sz="1200">
              <a:effectLst/>
              <a:latin typeface="Times New Roman" panose="02020603050405020304" pitchFamily="18" charset="0"/>
              <a:ea typeface="Calibri"/>
              <a:cs typeface="Times New Roman" panose="02020603050405020304" pitchFamily="18" charset="0"/>
            </a:endParaRP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Division of Environmental Quality</a:t>
            </a: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Office of Air Quality</a:t>
            </a:r>
          </a:p>
          <a:p>
            <a:endParaRPr lang="en-US" sz="1100"/>
          </a:p>
        </xdr:txBody>
      </xdr:sp>
      <xdr:pic>
        <xdr:nvPicPr>
          <xdr:cNvPr id="3" name="Picture 2" descr="EQ_Vertical_colo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775"/>
          <a:stretch/>
        </xdr:blipFill>
        <xdr:spPr bwMode="auto">
          <a:xfrm>
            <a:off x="1428750" y="1254125"/>
            <a:ext cx="3648868" cy="179070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55244</xdr:rowOff>
    </xdr:from>
    <xdr:to>
      <xdr:col>7</xdr:col>
      <xdr:colOff>60960</xdr:colOff>
      <xdr:row>32</xdr:row>
      <xdr:rowOff>106680</xdr:rowOff>
    </xdr:to>
    <xdr:sp macro="" textlink="">
      <xdr:nvSpPr>
        <xdr:cNvPr id="2" name="TextBox 1"/>
        <xdr:cNvSpPr txBox="1"/>
      </xdr:nvSpPr>
      <xdr:spPr>
        <a:xfrm>
          <a:off x="0" y="238124"/>
          <a:ext cx="4434840" cy="57207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Read Me</a:t>
          </a:r>
        </a:p>
        <a:p>
          <a:r>
            <a:rPr lang="en-US" sz="1100">
              <a:solidFill>
                <a:schemeClr val="dk1"/>
              </a:solidFill>
              <a:effectLst/>
              <a:latin typeface="+mn-lt"/>
              <a:ea typeface="+mn-ea"/>
              <a:cs typeface="+mn-cs"/>
            </a:rPr>
            <a:t>In their response to DEQ’s ICR, Entergy calculated the cost of the compliance based on the assumption that the Independence units will cease coal-fired operations by December 31, 2030.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 addition, Entergy used a seven percent interest rate for annualizing capital costs. This interest rate is consistent with past cost analyses for regional haze planning and the social cost of rulemaking specified in the EPA Control Cost Manual. However, EPA Region 6 has indicated that DEQ should evaluate costs annualized based on the bank prime rate consistent with EPA Control Cost Manual guidance on private investments. The EPA Control Cost Manual recommends that assessments of private cost “should be prepared using firm-specific nominal interest rates if possible, or the bank prime rate if firm-specific interest rates cannot be estimated or verified.” Therefore, DEQ has calculated the annualized capital costs using the total capital investment estimates provided by Entergy and a 3.25% interest rate (bank prime rate on July 16, 2020).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 comparison, DEQ has also calculated annual costs based on</a:t>
          </a:r>
          <a:r>
            <a:rPr lang="en-US" sz="1100" baseline="0">
              <a:solidFill>
                <a:schemeClr val="dk1"/>
              </a:solidFill>
              <a:effectLst/>
              <a:latin typeface="+mn-lt"/>
              <a:ea typeface="+mn-ea"/>
              <a:cs typeface="+mn-cs"/>
            </a:rPr>
            <a:t> t</a:t>
          </a:r>
          <a:r>
            <a:rPr lang="en-US" sz="1100">
              <a:solidFill>
                <a:schemeClr val="dk1"/>
              </a:solidFill>
              <a:effectLst/>
              <a:latin typeface="+mn-lt"/>
              <a:ea typeface="+mn-ea"/>
              <a:cs typeface="+mn-cs"/>
            </a:rPr>
            <a:t>he expected life of the control equipment evaluated in the event that these units were to continue to operate with no assumed operation cessation date. (See EAI Equipment Life Assumptions tab.) To</a:t>
          </a:r>
          <a:r>
            <a:rPr lang="en-US" sz="1100" baseline="0">
              <a:solidFill>
                <a:schemeClr val="dk1"/>
              </a:solidFill>
              <a:effectLst/>
              <a:latin typeface="+mn-lt"/>
              <a:ea typeface="+mn-ea"/>
              <a:cs typeface="+mn-cs"/>
            </a:rPr>
            <a:t> evaluate the sensitivity of remaining useful life of Independence, DEQ also identified the year after which each strategy (averaged across both units) that is cost-effective based on equipment life would no longer be cost-effective. (See RUL Sensitivity tab.)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For Independence, costs were evaluated based on an average of both units because the units perform an identical function and have the same design. If only one unit were to install controls or cease operation, the other unit could run instead. Therefore, the estimated emission reductions of the control strategy would not be achieved. </a:t>
          </a:r>
        </a:p>
        <a:p>
          <a:endParaRPr lang="en-US" sz="11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60" zoomScaleNormal="60" workbookViewId="0">
      <selection activeCell="N33" sqref="N33"/>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
  <sheetViews>
    <sheetView topLeftCell="A4" workbookViewId="0">
      <selection activeCell="I25" sqref="I25"/>
    </sheetView>
  </sheetViews>
  <sheetFormatPr defaultColWidth="9.140625" defaultRowHeight="15" x14ac:dyDescent="0.25"/>
  <sheetData>
    <row r="1" spans="1:1" x14ac:dyDescent="0.25">
      <c r="A1" t="s">
        <v>40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53"/>
  <sheetViews>
    <sheetView topLeftCell="A7" workbookViewId="0">
      <selection activeCell="H24" sqref="H23:H24"/>
    </sheetView>
  </sheetViews>
  <sheetFormatPr defaultColWidth="9.140625" defaultRowHeight="15" x14ac:dyDescent="0.25"/>
  <cols>
    <col min="1" max="1" width="19.7109375" bestFit="1" customWidth="1"/>
    <col min="2" max="2" width="12.42578125" customWidth="1"/>
    <col min="3" max="3" width="14.28515625" customWidth="1"/>
    <col min="4" max="4" width="13.5703125" customWidth="1"/>
    <col min="5" max="5" width="13.140625" customWidth="1"/>
    <col min="6" max="6" width="11.7109375" customWidth="1"/>
    <col min="7" max="7" width="16.140625" bestFit="1" customWidth="1"/>
    <col min="8" max="8" width="16.140625" customWidth="1"/>
    <col min="9" max="9" width="16.7109375" bestFit="1" customWidth="1"/>
    <col min="10" max="10" width="16.7109375" customWidth="1"/>
    <col min="11" max="11" width="11.42578125" bestFit="1" customWidth="1"/>
  </cols>
  <sheetData>
    <row r="1" spans="1:13" ht="14.45" x14ac:dyDescent="0.3">
      <c r="A1" s="51" t="s">
        <v>3</v>
      </c>
      <c r="B1" s="51"/>
      <c r="C1" s="51"/>
      <c r="D1" s="51"/>
      <c r="E1" s="51"/>
      <c r="F1" s="51"/>
      <c r="G1" s="51"/>
      <c r="H1" s="51"/>
      <c r="I1" s="51"/>
      <c r="J1" s="51"/>
      <c r="K1" s="51"/>
    </row>
    <row r="2" spans="1:13" x14ac:dyDescent="0.25">
      <c r="A2" s="52" t="s">
        <v>4</v>
      </c>
      <c r="B2" s="53" t="s">
        <v>5</v>
      </c>
      <c r="C2" s="53" t="s">
        <v>6</v>
      </c>
      <c r="D2" s="53" t="s">
        <v>51</v>
      </c>
      <c r="E2" s="53" t="s">
        <v>7</v>
      </c>
      <c r="F2" s="53" t="s">
        <v>52</v>
      </c>
      <c r="G2" s="53" t="s">
        <v>8</v>
      </c>
      <c r="H2" s="53" t="s">
        <v>9</v>
      </c>
      <c r="J2" s="15"/>
      <c r="K2" s="30"/>
      <c r="L2" s="51"/>
      <c r="M2" s="51"/>
    </row>
    <row r="3" spans="1:13" ht="48" customHeight="1" x14ac:dyDescent="0.25">
      <c r="A3" s="52"/>
      <c r="B3" s="53"/>
      <c r="C3" s="53"/>
      <c r="D3" s="53"/>
      <c r="E3" s="53"/>
      <c r="F3" s="53"/>
      <c r="G3" s="53"/>
      <c r="H3" s="53"/>
      <c r="J3" s="31"/>
      <c r="K3" s="31"/>
      <c r="L3" s="3"/>
      <c r="M3" s="3"/>
    </row>
    <row r="4" spans="1:13" x14ac:dyDescent="0.25">
      <c r="A4" s="55" t="s">
        <v>10</v>
      </c>
      <c r="B4" s="4" t="s">
        <v>11</v>
      </c>
      <c r="C4" s="4">
        <v>401.82</v>
      </c>
      <c r="D4" s="5">
        <f>C4*G27</f>
        <v>126.03887113876458</v>
      </c>
      <c r="E4" s="4">
        <v>36.549999999999997</v>
      </c>
      <c r="F4" s="5">
        <f>(D4+E4)*'CEPCI Index'!$C$22</f>
        <v>163.7750608801185</v>
      </c>
      <c r="G4" s="6">
        <v>9104</v>
      </c>
      <c r="H4" s="6">
        <f>F4*1000000/G4</f>
        <v>17989.352029889993</v>
      </c>
      <c r="J4" s="16"/>
      <c r="K4" s="17"/>
    </row>
    <row r="5" spans="1:13" x14ac:dyDescent="0.25">
      <c r="A5" s="55"/>
      <c r="B5" s="4" t="s">
        <v>12</v>
      </c>
      <c r="C5" s="4">
        <v>377.69</v>
      </c>
      <c r="D5" s="5">
        <f>C5*G28</f>
        <v>118.47001453486635</v>
      </c>
      <c r="E5" s="4">
        <v>9.36</v>
      </c>
      <c r="F5" s="5">
        <f>(D5+E5)*'CEPCI Index'!$C$22</f>
        <v>128.76261619952132</v>
      </c>
      <c r="G5" s="6">
        <v>8684</v>
      </c>
      <c r="H5" s="6">
        <f t="shared" ref="H5:H11" si="0">F5*1000000/G5</f>
        <v>14827.569806485642</v>
      </c>
      <c r="J5" s="16"/>
      <c r="K5" s="17"/>
    </row>
    <row r="6" spans="1:13" x14ac:dyDescent="0.25">
      <c r="A6" s="55"/>
      <c r="B6" s="4" t="s">
        <v>13</v>
      </c>
      <c r="C6" s="4">
        <v>335.58</v>
      </c>
      <c r="D6" s="5">
        <f>C6*G29</f>
        <v>68.526532703301811</v>
      </c>
      <c r="E6" s="4">
        <v>29.16</v>
      </c>
      <c r="F6" s="5">
        <f>(D6+E6)*'CEPCI Index'!$C$22</f>
        <v>98.399218400357896</v>
      </c>
      <c r="G6" s="6">
        <v>6792</v>
      </c>
      <c r="H6" s="6">
        <f t="shared" si="0"/>
        <v>14487.517432325958</v>
      </c>
      <c r="J6" s="16"/>
      <c r="K6" s="17"/>
    </row>
    <row r="7" spans="1:13" x14ac:dyDescent="0.25">
      <c r="A7" s="55"/>
      <c r="B7" s="4" t="s">
        <v>14</v>
      </c>
      <c r="C7" s="4">
        <v>175</v>
      </c>
      <c r="D7" s="5">
        <f>C7*G30</f>
        <v>35.735571914529523</v>
      </c>
      <c r="E7" s="4">
        <v>16.600000000000001</v>
      </c>
      <c r="F7" s="5">
        <f>(D7+E7)*'CEPCI Index'!$C$22</f>
        <v>52.717393364411684</v>
      </c>
      <c r="G7" s="6">
        <v>2587</v>
      </c>
      <c r="H7" s="6">
        <f t="shared" si="0"/>
        <v>20377.80957263691</v>
      </c>
      <c r="J7" s="16"/>
      <c r="K7" s="17"/>
    </row>
    <row r="8" spans="1:13" x14ac:dyDescent="0.25">
      <c r="A8" s="55" t="s">
        <v>15</v>
      </c>
      <c r="B8" s="4" t="s">
        <v>11</v>
      </c>
      <c r="C8" s="4">
        <v>401.82</v>
      </c>
      <c r="D8" s="5">
        <f>C8*G27</f>
        <v>126.03887113876458</v>
      </c>
      <c r="E8" s="4">
        <v>36.549999999999997</v>
      </c>
      <c r="F8" s="5">
        <f>(D8+E8)*'CEPCI Index'!$C$22</f>
        <v>163.7750608801185</v>
      </c>
      <c r="G8" s="6">
        <v>9786</v>
      </c>
      <c r="H8" s="6">
        <f t="shared" si="0"/>
        <v>16735.648976100398</v>
      </c>
      <c r="J8" s="16"/>
      <c r="K8" s="17"/>
    </row>
    <row r="9" spans="1:13" x14ac:dyDescent="0.25">
      <c r="A9" s="55"/>
      <c r="B9" s="4" t="s">
        <v>12</v>
      </c>
      <c r="C9" s="4">
        <v>377.69</v>
      </c>
      <c r="D9" s="5">
        <f>C9*G28</f>
        <v>118.47001453486635</v>
      </c>
      <c r="E9" s="4">
        <v>9.36</v>
      </c>
      <c r="F9" s="5">
        <f>(D9+E9)*'CEPCI Index'!$C$22</f>
        <v>128.76261619952132</v>
      </c>
      <c r="G9" s="6">
        <v>9342</v>
      </c>
      <c r="H9" s="6">
        <f t="shared" si="0"/>
        <v>13783.195910888602</v>
      </c>
      <c r="J9" s="16"/>
      <c r="K9" s="17"/>
    </row>
    <row r="10" spans="1:13" x14ac:dyDescent="0.25">
      <c r="A10" s="55"/>
      <c r="B10" s="4" t="s">
        <v>13</v>
      </c>
      <c r="C10" s="4">
        <v>335.58</v>
      </c>
      <c r="D10" s="5">
        <f>C10*G29</f>
        <v>68.526532703301811</v>
      </c>
      <c r="E10" s="4">
        <v>29.16</v>
      </c>
      <c r="F10" s="5">
        <f>(D10+E10)*'CEPCI Index'!$C$22</f>
        <v>98.399218400357896</v>
      </c>
      <c r="G10" s="6">
        <v>7347</v>
      </c>
      <c r="H10" s="6">
        <f t="shared" si="0"/>
        <v>13393.115339643105</v>
      </c>
      <c r="J10" s="16"/>
      <c r="K10" s="17"/>
    </row>
    <row r="11" spans="1:13" x14ac:dyDescent="0.25">
      <c r="A11" s="55"/>
      <c r="B11" s="4" t="s">
        <v>14</v>
      </c>
      <c r="C11" s="18">
        <v>175</v>
      </c>
      <c r="D11" s="34">
        <f>C11*G30</f>
        <v>35.735571914529523</v>
      </c>
      <c r="E11" s="18">
        <v>16.600000000000001</v>
      </c>
      <c r="F11" s="34">
        <f>(D11+E11)*'CEPCI Index'!$C$22</f>
        <v>52.717393364411684</v>
      </c>
      <c r="G11" s="35">
        <v>2914</v>
      </c>
      <c r="H11" s="6">
        <f t="shared" si="0"/>
        <v>18091.075279482389</v>
      </c>
      <c r="J11" s="16"/>
      <c r="K11" s="17"/>
    </row>
    <row r="12" spans="1:13" x14ac:dyDescent="0.25">
      <c r="A12" s="56" t="s">
        <v>16</v>
      </c>
      <c r="B12" s="25" t="s">
        <v>11</v>
      </c>
      <c r="C12" s="36"/>
      <c r="D12" s="37"/>
      <c r="E12" s="37"/>
      <c r="F12" s="37"/>
      <c r="G12" s="38"/>
      <c r="H12" s="44">
        <f>AVERAGE(H4,H8)</f>
        <v>17362.500502995194</v>
      </c>
      <c r="J12" s="16"/>
      <c r="K12" s="32"/>
    </row>
    <row r="13" spans="1:13" x14ac:dyDescent="0.25">
      <c r="A13" s="57"/>
      <c r="B13" s="25" t="s">
        <v>12</v>
      </c>
      <c r="C13" s="39"/>
      <c r="D13" s="15"/>
      <c r="E13" s="15"/>
      <c r="F13" s="15"/>
      <c r="G13" s="40"/>
      <c r="H13" s="44">
        <f>AVERAGE(H5,H9)</f>
        <v>14305.382858687122</v>
      </c>
      <c r="J13" s="16"/>
      <c r="K13" s="32"/>
    </row>
    <row r="14" spans="1:13" x14ac:dyDescent="0.25">
      <c r="A14" s="57"/>
      <c r="B14" s="25" t="s">
        <v>13</v>
      </c>
      <c r="C14" s="39"/>
      <c r="D14" s="15"/>
      <c r="E14" s="15"/>
      <c r="F14" s="15"/>
      <c r="G14" s="40"/>
      <c r="H14" s="44">
        <f t="shared" ref="H14:H15" si="1">AVERAGE(H6,H10)</f>
        <v>13940.316385984532</v>
      </c>
      <c r="J14" s="16"/>
      <c r="K14" s="32"/>
      <c r="L14" s="15"/>
      <c r="M14" s="15"/>
    </row>
    <row r="15" spans="1:13" x14ac:dyDescent="0.25">
      <c r="A15" s="58"/>
      <c r="B15" s="25" t="s">
        <v>14</v>
      </c>
      <c r="C15" s="41"/>
      <c r="D15" s="42"/>
      <c r="E15" s="42"/>
      <c r="F15" s="42"/>
      <c r="G15" s="43"/>
      <c r="H15" s="44">
        <f t="shared" si="1"/>
        <v>19234.44242605965</v>
      </c>
      <c r="J15" s="16"/>
      <c r="K15" s="32"/>
      <c r="L15" s="15"/>
      <c r="M15" s="15"/>
    </row>
    <row r="16" spans="1:13" ht="14.45" x14ac:dyDescent="0.3">
      <c r="A16" s="8"/>
      <c r="B16" s="33"/>
      <c r="J16" s="15"/>
      <c r="K16" s="15"/>
      <c r="L16" s="15"/>
      <c r="M16" s="15"/>
    </row>
    <row r="17" spans="1:13" ht="14.45" customHeight="1" x14ac:dyDescent="0.25">
      <c r="A17" s="59" t="s">
        <v>4</v>
      </c>
      <c r="B17" s="56" t="s">
        <v>17</v>
      </c>
      <c r="C17" s="56" t="s">
        <v>6</v>
      </c>
      <c r="D17" s="56" t="s">
        <v>51</v>
      </c>
      <c r="E17" s="56" t="s">
        <v>7</v>
      </c>
      <c r="F17" s="56" t="s">
        <v>52</v>
      </c>
      <c r="G17" s="56" t="s">
        <v>8</v>
      </c>
      <c r="H17" s="53" t="s">
        <v>9</v>
      </c>
      <c r="J17" s="30"/>
      <c r="K17" s="30"/>
      <c r="L17" s="54"/>
      <c r="M17" s="54"/>
    </row>
    <row r="18" spans="1:13" ht="46.9" customHeight="1" x14ac:dyDescent="0.25">
      <c r="A18" s="60"/>
      <c r="B18" s="58"/>
      <c r="C18" s="58"/>
      <c r="D18" s="58"/>
      <c r="E18" s="58"/>
      <c r="F18" s="58"/>
      <c r="G18" s="58"/>
      <c r="H18" s="53"/>
      <c r="J18" s="31"/>
      <c r="K18" s="31"/>
      <c r="L18" s="31"/>
      <c r="M18" s="31"/>
    </row>
    <row r="19" spans="1:13" x14ac:dyDescent="0.25">
      <c r="A19" s="61" t="s">
        <v>10</v>
      </c>
      <c r="B19" s="4" t="s">
        <v>18</v>
      </c>
      <c r="C19" s="4">
        <v>186.32</v>
      </c>
      <c r="D19" s="5">
        <f>C19*G31</f>
        <v>58.442990569346016</v>
      </c>
      <c r="E19" s="4">
        <v>3.42</v>
      </c>
      <c r="F19" s="5">
        <f>(D19+E19)*'CEPCI Index'!$C$22</f>
        <v>62.314320628217054</v>
      </c>
      <c r="G19" s="4">
        <v>2267</v>
      </c>
      <c r="H19" s="6">
        <f>F19*1000000/G19</f>
        <v>27487.569752191026</v>
      </c>
      <c r="J19" s="16"/>
      <c r="K19" s="17"/>
      <c r="L19" s="15"/>
      <c r="M19" s="15"/>
    </row>
    <row r="20" spans="1:13" x14ac:dyDescent="0.25">
      <c r="A20" s="62"/>
      <c r="B20" s="4" t="s">
        <v>19</v>
      </c>
      <c r="C20" s="4">
        <v>8.75</v>
      </c>
      <c r="D20" s="5">
        <f>C20*G32</f>
        <v>2.744612320104002</v>
      </c>
      <c r="E20" s="4">
        <v>6.53</v>
      </c>
      <c r="F20" s="5">
        <f>(D20+E20)*'CEPCI Index'!$C$22</f>
        <v>9.3422765452879801</v>
      </c>
      <c r="G20" s="4">
        <v>690</v>
      </c>
      <c r="H20" s="6">
        <f t="shared" ref="H20:H22" si="2">F20*1000000/G20</f>
        <v>13539.531225055043</v>
      </c>
      <c r="J20" s="16"/>
      <c r="K20" s="17"/>
      <c r="L20" s="15"/>
      <c r="M20" s="15"/>
    </row>
    <row r="21" spans="1:13" x14ac:dyDescent="0.25">
      <c r="A21" s="61" t="s">
        <v>15</v>
      </c>
      <c r="B21" s="4" t="s">
        <v>18</v>
      </c>
      <c r="C21" s="4">
        <v>186.32</v>
      </c>
      <c r="D21" s="5">
        <f>C21*G31</f>
        <v>58.442990569346016</v>
      </c>
      <c r="E21" s="4">
        <v>3.42</v>
      </c>
      <c r="F21" s="5">
        <f>(D21+E21)*'CEPCI Index'!$C$22</f>
        <v>62.314320628217054</v>
      </c>
      <c r="G21" s="4">
        <v>1961</v>
      </c>
      <c r="H21" s="6">
        <f t="shared" si="2"/>
        <v>31776.808071502834</v>
      </c>
      <c r="J21" s="16"/>
      <c r="K21" s="17"/>
      <c r="L21" s="15"/>
      <c r="M21" s="15"/>
    </row>
    <row r="22" spans="1:13" x14ac:dyDescent="0.25">
      <c r="A22" s="62"/>
      <c r="B22" s="4" t="s">
        <v>19</v>
      </c>
      <c r="C22" s="4">
        <v>8.75</v>
      </c>
      <c r="D22" s="5">
        <f>C22*G32</f>
        <v>2.744612320104002</v>
      </c>
      <c r="E22" s="4">
        <v>6.53</v>
      </c>
      <c r="F22" s="5">
        <f>(D22+E22)*'CEPCI Index'!$C$22</f>
        <v>9.3422765452879801</v>
      </c>
      <c r="G22" s="4">
        <v>298</v>
      </c>
      <c r="H22" s="6">
        <f t="shared" si="2"/>
        <v>31349.921292912684</v>
      </c>
      <c r="J22" s="16"/>
      <c r="K22" s="17"/>
      <c r="L22" s="15"/>
      <c r="M22" s="15"/>
    </row>
    <row r="23" spans="1:13" ht="14.45" x14ac:dyDescent="0.3">
      <c r="A23" s="18" t="s">
        <v>20</v>
      </c>
      <c r="B23" s="4" t="s">
        <v>18</v>
      </c>
      <c r="C23" s="36"/>
      <c r="D23" s="37"/>
      <c r="E23" s="37"/>
      <c r="F23" s="37"/>
      <c r="G23" s="38"/>
      <c r="H23" s="46">
        <f>AVERAGE(H19,H21)</f>
        <v>29632.18891184693</v>
      </c>
      <c r="J23" s="16"/>
      <c r="K23" s="16"/>
      <c r="L23" s="15"/>
      <c r="M23" s="15"/>
    </row>
    <row r="24" spans="1:13" ht="14.45" x14ac:dyDescent="0.3">
      <c r="A24" s="19"/>
      <c r="B24" s="4" t="s">
        <v>19</v>
      </c>
      <c r="C24" s="41"/>
      <c r="D24" s="42"/>
      <c r="E24" s="42"/>
      <c r="F24" s="42"/>
      <c r="G24" s="43"/>
      <c r="H24" s="46">
        <f>AVERAGE(H20,H22)</f>
        <v>22444.726258983865</v>
      </c>
      <c r="J24" s="16"/>
      <c r="K24" s="16"/>
      <c r="L24" s="15"/>
      <c r="M24" s="15"/>
    </row>
    <row r="25" spans="1:13" ht="14.45" x14ac:dyDescent="0.3">
      <c r="B25" s="15"/>
      <c r="G25" s="51" t="s">
        <v>21</v>
      </c>
      <c r="H25" s="51"/>
    </row>
    <row r="26" spans="1:13" ht="14.45" x14ac:dyDescent="0.3">
      <c r="A26" t="s">
        <v>22</v>
      </c>
      <c r="B26" t="s">
        <v>23</v>
      </c>
      <c r="D26" t="s">
        <v>24</v>
      </c>
      <c r="F26" t="s">
        <v>25</v>
      </c>
      <c r="G26" s="9">
        <v>3.2500000000000001E-2</v>
      </c>
      <c r="H26" s="10"/>
    </row>
    <row r="27" spans="1:13" ht="14.45" x14ac:dyDescent="0.3">
      <c r="A27" s="4" t="s">
        <v>11</v>
      </c>
      <c r="B27" s="11">
        <v>30</v>
      </c>
      <c r="C27" s="4" t="s">
        <v>26</v>
      </c>
      <c r="D27" s="4" t="s">
        <v>27</v>
      </c>
      <c r="E27" s="4"/>
      <c r="F27" s="4">
        <v>3.42</v>
      </c>
      <c r="G27" s="4">
        <f>D36</f>
        <v>0.31366997944045738</v>
      </c>
      <c r="H27" t="s">
        <v>28</v>
      </c>
    </row>
    <row r="28" spans="1:13" ht="14.45" x14ac:dyDescent="0.3">
      <c r="A28" s="4" t="s">
        <v>12</v>
      </c>
      <c r="B28" s="11">
        <v>30</v>
      </c>
      <c r="C28" s="4" t="s">
        <v>26</v>
      </c>
      <c r="D28" s="4" t="s">
        <v>27</v>
      </c>
      <c r="E28" s="4"/>
      <c r="F28" s="4">
        <v>3.42</v>
      </c>
      <c r="G28" s="4">
        <f>D36</f>
        <v>0.31366997944045738</v>
      </c>
      <c r="H28" t="s">
        <v>28</v>
      </c>
    </row>
    <row r="29" spans="1:13" ht="14.45" x14ac:dyDescent="0.3">
      <c r="A29" s="4" t="s">
        <v>13</v>
      </c>
      <c r="B29" s="11">
        <v>30</v>
      </c>
      <c r="C29" s="4" t="s">
        <v>26</v>
      </c>
      <c r="D29" s="4" t="s">
        <v>29</v>
      </c>
      <c r="E29" s="4"/>
      <c r="F29" s="4">
        <v>5.42</v>
      </c>
      <c r="G29" s="4">
        <f>D41</f>
        <v>0.20420326808302586</v>
      </c>
      <c r="H29" t="s">
        <v>28</v>
      </c>
    </row>
    <row r="30" spans="1:13" ht="14.45" x14ac:dyDescent="0.3">
      <c r="A30" s="4" t="s">
        <v>14</v>
      </c>
      <c r="B30" s="11">
        <v>30</v>
      </c>
      <c r="C30" s="4" t="s">
        <v>26</v>
      </c>
      <c r="D30" s="4" t="s">
        <v>29</v>
      </c>
      <c r="E30" s="4"/>
      <c r="F30" s="4">
        <v>5.42</v>
      </c>
      <c r="G30" s="4">
        <f>D41</f>
        <v>0.20420326808302586</v>
      </c>
      <c r="H30" t="s">
        <v>28</v>
      </c>
    </row>
    <row r="31" spans="1:13" ht="14.45" x14ac:dyDescent="0.3">
      <c r="A31" s="4" t="s">
        <v>18</v>
      </c>
      <c r="B31" s="11">
        <v>30</v>
      </c>
      <c r="C31" s="4" t="s">
        <v>26</v>
      </c>
      <c r="D31" s="4" t="s">
        <v>30</v>
      </c>
      <c r="E31" s="4"/>
      <c r="F31" s="4">
        <v>3.42</v>
      </c>
      <c r="G31" s="4">
        <f>D36</f>
        <v>0.31366997944045738</v>
      </c>
      <c r="H31" t="s">
        <v>28</v>
      </c>
    </row>
    <row r="32" spans="1:13" ht="14.45" x14ac:dyDescent="0.3">
      <c r="A32" s="4" t="s">
        <v>19</v>
      </c>
      <c r="B32" s="11">
        <v>20</v>
      </c>
      <c r="C32" s="4" t="s">
        <v>26</v>
      </c>
      <c r="D32" s="4" t="s">
        <v>30</v>
      </c>
      <c r="E32" s="4"/>
      <c r="F32" s="4">
        <v>3.42</v>
      </c>
      <c r="G32" s="12">
        <f>D36</f>
        <v>0.31366997944045738</v>
      </c>
      <c r="H32" t="s">
        <v>28</v>
      </c>
    </row>
    <row r="35" spans="2:11" ht="14.45" x14ac:dyDescent="0.3">
      <c r="B35" t="s">
        <v>31</v>
      </c>
    </row>
    <row r="36" spans="2:11" ht="14.45" x14ac:dyDescent="0.3">
      <c r="B36" s="63" t="s">
        <v>32</v>
      </c>
      <c r="C36" s="63"/>
      <c r="D36">
        <f>(D37*(1+D37)^D38)/(((1+D37)^D38)-1)</f>
        <v>0.31366997944045738</v>
      </c>
      <c r="I36" s="63"/>
      <c r="J36" s="63"/>
      <c r="K36" s="63"/>
    </row>
    <row r="37" spans="2:11" ht="14.45" x14ac:dyDescent="0.3">
      <c r="B37" s="63" t="s">
        <v>33</v>
      </c>
      <c r="C37" s="63"/>
      <c r="D37">
        <v>3.2500000000000001E-2</v>
      </c>
      <c r="F37" t="s">
        <v>34</v>
      </c>
      <c r="I37" s="63"/>
      <c r="J37" s="63"/>
      <c r="K37" s="63"/>
    </row>
    <row r="38" spans="2:11" ht="14.45" x14ac:dyDescent="0.3">
      <c r="B38" s="63" t="s">
        <v>35</v>
      </c>
      <c r="C38" s="63"/>
      <c r="D38">
        <v>3.42</v>
      </c>
      <c r="I38" s="63"/>
      <c r="J38" s="63"/>
      <c r="K38" s="63"/>
    </row>
    <row r="40" spans="2:11" ht="14.45" x14ac:dyDescent="0.3">
      <c r="B40" t="s">
        <v>36</v>
      </c>
    </row>
    <row r="41" spans="2:11" ht="14.45" x14ac:dyDescent="0.3">
      <c r="B41" s="63" t="s">
        <v>32</v>
      </c>
      <c r="C41" s="63"/>
      <c r="D41">
        <f>(D42*(1+D42)^D43)/(((1+D42)^D43)-1)</f>
        <v>0.20420326808302586</v>
      </c>
      <c r="I41" s="63"/>
      <c r="J41" s="63"/>
      <c r="K41" s="63"/>
    </row>
    <row r="42" spans="2:11" x14ac:dyDescent="0.25">
      <c r="B42" s="63" t="s">
        <v>33</v>
      </c>
      <c r="C42" s="63"/>
      <c r="D42">
        <v>3.2500000000000001E-2</v>
      </c>
      <c r="F42" t="s">
        <v>34</v>
      </c>
      <c r="I42" s="63"/>
      <c r="J42" s="63"/>
      <c r="K42" s="63"/>
    </row>
    <row r="43" spans="2:11" x14ac:dyDescent="0.25">
      <c r="B43" s="63" t="s">
        <v>35</v>
      </c>
      <c r="C43" s="63"/>
      <c r="D43">
        <v>5.42</v>
      </c>
      <c r="I43" s="63"/>
      <c r="J43" s="63"/>
      <c r="K43" s="63"/>
    </row>
    <row r="46" spans="2:11" x14ac:dyDescent="0.25">
      <c r="B46" s="63"/>
      <c r="C46" s="63"/>
    </row>
    <row r="47" spans="2:11" x14ac:dyDescent="0.25">
      <c r="B47" s="63"/>
      <c r="C47" s="63"/>
    </row>
    <row r="48" spans="2:11" x14ac:dyDescent="0.25">
      <c r="B48" s="63"/>
      <c r="C48" s="63"/>
    </row>
    <row r="51" spans="2:3" x14ac:dyDescent="0.25">
      <c r="B51" s="63"/>
      <c r="C51" s="63"/>
    </row>
    <row r="52" spans="2:3" x14ac:dyDescent="0.25">
      <c r="B52" s="63"/>
      <c r="C52" s="63"/>
    </row>
    <row r="53" spans="2:3" x14ac:dyDescent="0.25">
      <c r="B53" s="63"/>
      <c r="C53" s="63"/>
    </row>
  </sheetData>
  <mergeCells count="43">
    <mergeCell ref="B52:C52"/>
    <mergeCell ref="B53:C53"/>
    <mergeCell ref="B43:C43"/>
    <mergeCell ref="I43:K43"/>
    <mergeCell ref="B46:C46"/>
    <mergeCell ref="B47:C47"/>
    <mergeCell ref="B48:C48"/>
    <mergeCell ref="B51:C51"/>
    <mergeCell ref="B38:C38"/>
    <mergeCell ref="I38:K38"/>
    <mergeCell ref="B41:C41"/>
    <mergeCell ref="I41:K41"/>
    <mergeCell ref="B42:C42"/>
    <mergeCell ref="I42:K42"/>
    <mergeCell ref="A19:A20"/>
    <mergeCell ref="A21:A22"/>
    <mergeCell ref="B36:C36"/>
    <mergeCell ref="I36:K36"/>
    <mergeCell ref="B37:C37"/>
    <mergeCell ref="I37:K37"/>
    <mergeCell ref="G25:H25"/>
    <mergeCell ref="L17:M17"/>
    <mergeCell ref="L2:M2"/>
    <mergeCell ref="A4:A7"/>
    <mergeCell ref="A8:A11"/>
    <mergeCell ref="A12:A15"/>
    <mergeCell ref="A17:A18"/>
    <mergeCell ref="B17:B18"/>
    <mergeCell ref="C17:C18"/>
    <mergeCell ref="D17:D18"/>
    <mergeCell ref="E17:E18"/>
    <mergeCell ref="F17:F18"/>
    <mergeCell ref="H17:H18"/>
    <mergeCell ref="G17:G18"/>
    <mergeCell ref="A1:K1"/>
    <mergeCell ref="A2:A3"/>
    <mergeCell ref="B2:B3"/>
    <mergeCell ref="C2:C3"/>
    <mergeCell ref="D2:D3"/>
    <mergeCell ref="E2:E3"/>
    <mergeCell ref="F2:F3"/>
    <mergeCell ref="H2:H3"/>
    <mergeCell ref="G2:G3"/>
  </mergeCells>
  <conditionalFormatting sqref="K4:K11">
    <cfRule type="cellIs" dxfId="3" priority="2" operator="between">
      <formula>4000</formula>
      <formula>5000</formula>
    </cfRule>
  </conditionalFormatting>
  <conditionalFormatting sqref="K19:K22">
    <cfRule type="cellIs" dxfId="2" priority="1" operator="between">
      <formula>4000</formula>
      <formula>5000</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53"/>
  <sheetViews>
    <sheetView topLeftCell="A7" workbookViewId="0">
      <selection activeCell="I18" sqref="I18"/>
    </sheetView>
  </sheetViews>
  <sheetFormatPr defaultColWidth="9.140625" defaultRowHeight="15" x14ac:dyDescent="0.25"/>
  <cols>
    <col min="1" max="1" width="18.85546875" bestFit="1" customWidth="1"/>
    <col min="2" max="2" width="12.42578125" customWidth="1"/>
    <col min="3" max="3" width="14.28515625" customWidth="1"/>
    <col min="4" max="5" width="10" customWidth="1"/>
    <col min="6" max="6" width="11.7109375" customWidth="1"/>
    <col min="7" max="7" width="16.140625" bestFit="1" customWidth="1"/>
    <col min="8" max="8" width="16.140625" customWidth="1"/>
    <col min="9" max="9" width="16.7109375" bestFit="1" customWidth="1"/>
    <col min="10" max="10" width="16.7109375" customWidth="1"/>
    <col min="11" max="11" width="11.42578125" bestFit="1" customWidth="1"/>
  </cols>
  <sheetData>
    <row r="1" spans="1:13" ht="14.45" x14ac:dyDescent="0.3">
      <c r="A1" s="64" t="s">
        <v>37</v>
      </c>
      <c r="B1" s="64"/>
      <c r="C1" s="64"/>
      <c r="D1" s="64"/>
      <c r="E1" s="64"/>
      <c r="F1" s="64"/>
      <c r="G1" s="64"/>
      <c r="H1" s="64"/>
      <c r="I1" s="65"/>
      <c r="J1" s="65"/>
      <c r="K1" s="65"/>
    </row>
    <row r="2" spans="1:13" ht="14.45" customHeight="1" x14ac:dyDescent="0.25">
      <c r="A2" s="59" t="s">
        <v>4</v>
      </c>
      <c r="B2" s="56" t="s">
        <v>5</v>
      </c>
      <c r="C2" s="56" t="s">
        <v>6</v>
      </c>
      <c r="D2" s="56" t="s">
        <v>51</v>
      </c>
      <c r="E2" s="56" t="s">
        <v>7</v>
      </c>
      <c r="F2" s="56" t="s">
        <v>52</v>
      </c>
      <c r="G2" s="66" t="s">
        <v>8</v>
      </c>
      <c r="H2" s="53" t="s">
        <v>9</v>
      </c>
      <c r="I2" s="30"/>
      <c r="J2" s="15"/>
      <c r="K2" s="15"/>
      <c r="L2" s="51"/>
      <c r="M2" s="51"/>
    </row>
    <row r="3" spans="1:13" ht="48" customHeight="1" x14ac:dyDescent="0.25">
      <c r="A3" s="60"/>
      <c r="B3" s="58"/>
      <c r="C3" s="58"/>
      <c r="D3" s="58"/>
      <c r="E3" s="58"/>
      <c r="F3" s="58"/>
      <c r="G3" s="67"/>
      <c r="H3" s="53"/>
      <c r="I3" s="15"/>
      <c r="J3" s="31"/>
      <c r="K3" s="31"/>
      <c r="L3" s="3"/>
      <c r="M3" s="3"/>
    </row>
    <row r="4" spans="1:13" x14ac:dyDescent="0.25">
      <c r="A4" s="61" t="s">
        <v>10</v>
      </c>
      <c r="B4" s="4" t="s">
        <v>11</v>
      </c>
      <c r="C4" s="4">
        <v>401.82</v>
      </c>
      <c r="D4" s="5">
        <f>C4*G27</f>
        <v>21.168567501528663</v>
      </c>
      <c r="E4" s="4">
        <v>36.549999999999997</v>
      </c>
      <c r="F4" s="5">
        <f>(D4+E4)*'CEPCI Index'!$C$22</f>
        <v>58.139661345015192</v>
      </c>
      <c r="G4" s="47">
        <v>9104</v>
      </c>
      <c r="H4" s="6">
        <f t="shared" ref="H4:H11" si="0">F4*1000000/G4</f>
        <v>6386.166667949823</v>
      </c>
      <c r="I4" s="15"/>
      <c r="J4" s="15"/>
      <c r="K4" s="17"/>
    </row>
    <row r="5" spans="1:13" x14ac:dyDescent="0.25">
      <c r="A5" s="68"/>
      <c r="B5" s="4" t="s">
        <v>12</v>
      </c>
      <c r="C5" s="4">
        <v>377.69</v>
      </c>
      <c r="D5" s="5">
        <f>C5*G28</f>
        <v>19.897357671724556</v>
      </c>
      <c r="E5" s="4">
        <v>9.36</v>
      </c>
      <c r="F5" s="5">
        <f>(D5+E5)*'CEPCI Index'!$C$22</f>
        <v>29.47080879716907</v>
      </c>
      <c r="G5" s="47">
        <v>8684</v>
      </c>
      <c r="H5" s="6">
        <f t="shared" si="0"/>
        <v>3393.690557020851</v>
      </c>
      <c r="I5" s="15"/>
      <c r="J5" s="15"/>
      <c r="K5" s="48"/>
    </row>
    <row r="6" spans="1:13" x14ac:dyDescent="0.25">
      <c r="A6" s="68"/>
      <c r="B6" s="4" t="s">
        <v>13</v>
      </c>
      <c r="C6" s="4">
        <v>335.58</v>
      </c>
      <c r="D6" s="5">
        <f>C6*G29</f>
        <v>17.678930571308022</v>
      </c>
      <c r="E6" s="4">
        <v>29.16</v>
      </c>
      <c r="F6" s="5">
        <f>(D6+E6)*'CEPCI Index'!$C$22</f>
        <v>47.180650509152088</v>
      </c>
      <c r="G6" s="47">
        <v>6792</v>
      </c>
      <c r="H6" s="6">
        <f t="shared" si="0"/>
        <v>6946.5033140683281</v>
      </c>
      <c r="I6" s="15"/>
      <c r="J6" s="15"/>
      <c r="K6" s="17"/>
    </row>
    <row r="7" spans="1:13" x14ac:dyDescent="0.25">
      <c r="A7" s="62"/>
      <c r="B7" s="4" t="s">
        <v>14</v>
      </c>
      <c r="C7" s="4">
        <v>175</v>
      </c>
      <c r="D7" s="5">
        <f>C7*G30</f>
        <v>9.2193004648039327</v>
      </c>
      <c r="E7" s="4">
        <v>16.600000000000001</v>
      </c>
      <c r="F7" s="5">
        <f>(D7+E7)*'CEPCI Index'!$C$22</f>
        <v>26.007668765326464</v>
      </c>
      <c r="G7" s="47">
        <v>2587</v>
      </c>
      <c r="H7" s="6">
        <f t="shared" si="0"/>
        <v>10053.215603141269</v>
      </c>
      <c r="I7" s="15"/>
      <c r="J7" s="15"/>
      <c r="K7" s="17"/>
    </row>
    <row r="8" spans="1:13" x14ac:dyDescent="0.25">
      <c r="A8" s="61" t="s">
        <v>15</v>
      </c>
      <c r="B8" s="4" t="s">
        <v>11</v>
      </c>
      <c r="C8" s="4">
        <v>401.82</v>
      </c>
      <c r="D8" s="5">
        <f>C8*G27</f>
        <v>21.168567501528663</v>
      </c>
      <c r="E8" s="4">
        <v>36.549999999999997</v>
      </c>
      <c r="F8" s="5">
        <f>(D8+E8)*'CEPCI Index'!$C$22</f>
        <v>58.139661345015192</v>
      </c>
      <c r="G8" s="47">
        <v>9786</v>
      </c>
      <c r="H8" s="6">
        <f t="shared" si="0"/>
        <v>5941.1057985913749</v>
      </c>
      <c r="I8" s="15"/>
      <c r="J8" s="15"/>
      <c r="K8" s="17"/>
    </row>
    <row r="9" spans="1:13" x14ac:dyDescent="0.25">
      <c r="A9" s="68"/>
      <c r="B9" s="4" t="s">
        <v>12</v>
      </c>
      <c r="C9" s="4">
        <v>377.69</v>
      </c>
      <c r="D9" s="5">
        <f>C9*G28</f>
        <v>19.897357671724556</v>
      </c>
      <c r="E9" s="4">
        <v>9.36</v>
      </c>
      <c r="F9" s="5">
        <f>(D9+E9)*'CEPCI Index'!$C$22</f>
        <v>29.47080879716907</v>
      </c>
      <c r="G9" s="47">
        <v>9342</v>
      </c>
      <c r="H9" s="6">
        <f t="shared" si="0"/>
        <v>3154.6573321739534</v>
      </c>
      <c r="I9" s="15"/>
      <c r="J9" s="15"/>
      <c r="K9" s="17"/>
    </row>
    <row r="10" spans="1:13" x14ac:dyDescent="0.25">
      <c r="A10" s="68"/>
      <c r="B10" s="4" t="s">
        <v>13</v>
      </c>
      <c r="C10" s="4">
        <v>335.58</v>
      </c>
      <c r="D10" s="5">
        <f>C10*G29</f>
        <v>17.678930571308022</v>
      </c>
      <c r="E10" s="4">
        <v>29.16</v>
      </c>
      <c r="F10" s="5">
        <f>(D10+E10)*'CEPCI Index'!$C$22</f>
        <v>47.180650509152088</v>
      </c>
      <c r="G10" s="47">
        <v>7347</v>
      </c>
      <c r="H10" s="6">
        <f t="shared" si="0"/>
        <v>6421.7572491019582</v>
      </c>
      <c r="I10" s="15"/>
      <c r="J10" s="15"/>
      <c r="K10" s="17"/>
    </row>
    <row r="11" spans="1:13" x14ac:dyDescent="0.25">
      <c r="A11" s="62"/>
      <c r="B11" s="4" t="s">
        <v>14</v>
      </c>
      <c r="C11" s="4">
        <v>175</v>
      </c>
      <c r="D11" s="5">
        <f>C11*G30</f>
        <v>9.2193004648039327</v>
      </c>
      <c r="E11" s="4">
        <v>16.600000000000001</v>
      </c>
      <c r="F11" s="5">
        <f>(D11+E11)*'CEPCI Index'!$C$22</f>
        <v>26.007668765326464</v>
      </c>
      <c r="G11" s="47">
        <v>2914</v>
      </c>
      <c r="H11" s="6">
        <f t="shared" si="0"/>
        <v>8925.075073893775</v>
      </c>
      <c r="I11" s="15"/>
      <c r="J11" s="15"/>
      <c r="K11" s="17"/>
    </row>
    <row r="12" spans="1:13" x14ac:dyDescent="0.25">
      <c r="A12" s="69" t="s">
        <v>20</v>
      </c>
      <c r="B12" s="4" t="s">
        <v>11</v>
      </c>
      <c r="C12" s="36"/>
      <c r="D12" s="37"/>
      <c r="E12" s="37"/>
      <c r="F12" s="37"/>
      <c r="G12" s="38"/>
      <c r="H12" s="46">
        <f>AVERAGE(H4,H8)</f>
        <v>6163.6362332705994</v>
      </c>
      <c r="I12" s="15"/>
      <c r="J12" s="15"/>
      <c r="K12" s="16"/>
    </row>
    <row r="13" spans="1:13" x14ac:dyDescent="0.25">
      <c r="A13" s="70"/>
      <c r="B13" s="4" t="s">
        <v>12</v>
      </c>
      <c r="C13" s="39"/>
      <c r="D13" s="15"/>
      <c r="E13" s="15"/>
      <c r="F13" s="15"/>
      <c r="G13" s="40"/>
      <c r="H13" s="46">
        <f>AVERAGE(H5,H9)</f>
        <v>3274.1739445974022</v>
      </c>
      <c r="I13" s="15"/>
      <c r="J13" s="15"/>
      <c r="K13" s="16"/>
    </row>
    <row r="14" spans="1:13" x14ac:dyDescent="0.25">
      <c r="A14" s="70"/>
      <c r="B14" s="4" t="s">
        <v>13</v>
      </c>
      <c r="C14" s="39"/>
      <c r="D14" s="15"/>
      <c r="E14" s="15"/>
      <c r="F14" s="15"/>
      <c r="G14" s="40"/>
      <c r="H14" s="46">
        <f>AVERAGE(H6,H10)</f>
        <v>6684.1302815851432</v>
      </c>
      <c r="K14" s="20"/>
    </row>
    <row r="15" spans="1:13" x14ac:dyDescent="0.25">
      <c r="A15" s="70"/>
      <c r="B15" s="4" t="s">
        <v>14</v>
      </c>
      <c r="C15" s="41"/>
      <c r="D15" s="42"/>
      <c r="E15" s="42"/>
      <c r="F15" s="42"/>
      <c r="G15" s="43"/>
      <c r="H15" s="46">
        <f>AVERAGE(H7,H11)</f>
        <v>9489.1453385175228</v>
      </c>
      <c r="J15" s="15"/>
      <c r="K15" s="16"/>
    </row>
    <row r="16" spans="1:13" ht="14.45" x14ac:dyDescent="0.3">
      <c r="B16" s="18"/>
      <c r="J16" s="16"/>
      <c r="K16" s="16"/>
    </row>
    <row r="17" spans="1:13" ht="14.45" customHeight="1" x14ac:dyDescent="0.25">
      <c r="A17" s="59" t="s">
        <v>4</v>
      </c>
      <c r="B17" s="56" t="s">
        <v>17</v>
      </c>
      <c r="C17" s="56" t="s">
        <v>6</v>
      </c>
      <c r="D17" s="56" t="s">
        <v>51</v>
      </c>
      <c r="E17" s="56" t="s">
        <v>7</v>
      </c>
      <c r="F17" s="56" t="s">
        <v>52</v>
      </c>
      <c r="G17" s="56" t="s">
        <v>8</v>
      </c>
      <c r="H17" s="56" t="s">
        <v>9</v>
      </c>
      <c r="J17" s="30"/>
      <c r="K17" s="30"/>
      <c r="L17" s="51"/>
      <c r="M17" s="51"/>
    </row>
    <row r="18" spans="1:13" ht="46.9" customHeight="1" x14ac:dyDescent="0.25">
      <c r="A18" s="60"/>
      <c r="B18" s="58"/>
      <c r="C18" s="58"/>
      <c r="D18" s="58"/>
      <c r="E18" s="58"/>
      <c r="F18" s="58"/>
      <c r="G18" s="58"/>
      <c r="H18" s="58"/>
      <c r="J18" s="31"/>
      <c r="K18" s="31"/>
      <c r="L18" s="3"/>
      <c r="M18" s="3"/>
    </row>
    <row r="19" spans="1:13" x14ac:dyDescent="0.25">
      <c r="A19" s="61" t="s">
        <v>10</v>
      </c>
      <c r="B19" s="4" t="s">
        <v>18</v>
      </c>
      <c r="C19" s="4">
        <v>186.32</v>
      </c>
      <c r="D19" s="5">
        <f>C19*G31</f>
        <v>9.8156575005843933</v>
      </c>
      <c r="E19" s="4">
        <v>3.42</v>
      </c>
      <c r="F19" s="5">
        <f>(D19+E19)*'CEPCI Index'!C$22</f>
        <v>13.332220082250073</v>
      </c>
      <c r="G19" s="4">
        <v>2267</v>
      </c>
      <c r="H19" s="6">
        <f>F19*1000000/G19</f>
        <v>5880.996948500253</v>
      </c>
      <c r="J19" s="16"/>
      <c r="K19" s="17"/>
    </row>
    <row r="20" spans="1:13" x14ac:dyDescent="0.25">
      <c r="A20" s="62"/>
      <c r="B20" s="4" t="s">
        <v>19</v>
      </c>
      <c r="C20" s="4">
        <v>8.75</v>
      </c>
      <c r="D20" s="5">
        <f>C20*G32</f>
        <v>0.60181523375073032</v>
      </c>
      <c r="E20" s="4">
        <v>6.53</v>
      </c>
      <c r="F20" s="5">
        <f>(D20+E20)*'CEPCI Index'!C$22</f>
        <v>7.1838463845192644</v>
      </c>
      <c r="G20" s="4">
        <v>690</v>
      </c>
      <c r="H20" s="6">
        <f t="shared" ref="H20:H22" si="1">F20*1000000/G20</f>
        <v>10411.371571767049</v>
      </c>
      <c r="J20" s="16"/>
      <c r="K20" s="17"/>
    </row>
    <row r="21" spans="1:13" x14ac:dyDescent="0.25">
      <c r="A21" s="61" t="s">
        <v>15</v>
      </c>
      <c r="B21" s="4" t="s">
        <v>18</v>
      </c>
      <c r="C21" s="4">
        <v>186.32</v>
      </c>
      <c r="D21" s="5">
        <f>C21*G31</f>
        <v>9.8156575005843933</v>
      </c>
      <c r="E21" s="4">
        <v>3.42</v>
      </c>
      <c r="F21" s="5">
        <f>(D21+E21)*'CEPCI Index'!C$22</f>
        <v>13.332220082250073</v>
      </c>
      <c r="G21" s="4">
        <v>1961</v>
      </c>
      <c r="H21" s="6">
        <f t="shared" si="1"/>
        <v>6798.6843866650042</v>
      </c>
      <c r="J21" s="16"/>
      <c r="K21" s="17"/>
    </row>
    <row r="22" spans="1:13" x14ac:dyDescent="0.25">
      <c r="A22" s="62"/>
      <c r="B22" s="4" t="s">
        <v>19</v>
      </c>
      <c r="C22" s="4">
        <v>8.75</v>
      </c>
      <c r="D22" s="5">
        <f>C22*G32</f>
        <v>0.60181523375073032</v>
      </c>
      <c r="E22" s="4">
        <v>6.53</v>
      </c>
      <c r="F22" s="5">
        <f>(D22+E22)*'CEPCI Index'!C$22</f>
        <v>7.1838463845192644</v>
      </c>
      <c r="G22" s="4">
        <v>298</v>
      </c>
      <c r="H22" s="6">
        <f t="shared" si="1"/>
        <v>24106.867062145182</v>
      </c>
      <c r="J22" s="16"/>
      <c r="K22" s="17"/>
    </row>
    <row r="23" spans="1:13" x14ac:dyDescent="0.25">
      <c r="A23" s="69" t="s">
        <v>38</v>
      </c>
      <c r="B23" s="4" t="s">
        <v>18</v>
      </c>
      <c r="H23" s="45">
        <f>AVERAGE(H19,H21)</f>
        <v>6339.8406675826282</v>
      </c>
      <c r="J23" s="16"/>
      <c r="K23" s="16"/>
    </row>
    <row r="24" spans="1:13" x14ac:dyDescent="0.25">
      <c r="A24" s="70"/>
      <c r="B24" s="4" t="s">
        <v>19</v>
      </c>
      <c r="H24" s="45">
        <f>AVERAGE(H20,H22)</f>
        <v>17259.119316956116</v>
      </c>
      <c r="J24" s="16"/>
      <c r="K24" s="16"/>
    </row>
    <row r="25" spans="1:13" ht="14.45" x14ac:dyDescent="0.3">
      <c r="G25" s="51" t="s">
        <v>41</v>
      </c>
      <c r="H25" s="51"/>
      <c r="J25" s="15"/>
      <c r="K25" s="15"/>
    </row>
    <row r="26" spans="1:13" ht="14.45" x14ac:dyDescent="0.3">
      <c r="A26" t="s">
        <v>22</v>
      </c>
      <c r="B26" t="s">
        <v>23</v>
      </c>
      <c r="D26" t="s">
        <v>24</v>
      </c>
      <c r="F26" s="13" t="s">
        <v>25</v>
      </c>
      <c r="G26" s="9">
        <v>3.2500000000000001E-2</v>
      </c>
      <c r="H26" s="10"/>
    </row>
    <row r="27" spans="1:13" x14ac:dyDescent="0.25">
      <c r="A27" s="4" t="s">
        <v>11</v>
      </c>
      <c r="B27" s="11">
        <v>30</v>
      </c>
      <c r="C27" s="4" t="s">
        <v>26</v>
      </c>
      <c r="D27" s="4" t="s">
        <v>27</v>
      </c>
      <c r="E27" s="4"/>
      <c r="F27" s="4"/>
      <c r="G27" s="4">
        <f>D36</f>
        <v>5.2681716941736761E-2</v>
      </c>
      <c r="H27" t="s">
        <v>28</v>
      </c>
    </row>
    <row r="28" spans="1:13" x14ac:dyDescent="0.25">
      <c r="A28" s="4" t="s">
        <v>12</v>
      </c>
      <c r="B28" s="11">
        <v>30</v>
      </c>
      <c r="C28" s="4" t="s">
        <v>26</v>
      </c>
      <c r="D28" s="4" t="s">
        <v>27</v>
      </c>
      <c r="E28" s="4"/>
      <c r="F28" s="4"/>
      <c r="G28" s="4">
        <f>D36</f>
        <v>5.2681716941736761E-2</v>
      </c>
      <c r="H28" t="s">
        <v>28</v>
      </c>
    </row>
    <row r="29" spans="1:13" x14ac:dyDescent="0.25">
      <c r="A29" s="4" t="s">
        <v>13</v>
      </c>
      <c r="B29" s="11">
        <v>30</v>
      </c>
      <c r="C29" s="4" t="s">
        <v>26</v>
      </c>
      <c r="D29" s="4" t="s">
        <v>29</v>
      </c>
      <c r="E29" s="4"/>
      <c r="F29" s="4"/>
      <c r="G29" s="4">
        <f>D41</f>
        <v>5.2681716941736761E-2</v>
      </c>
      <c r="H29" t="s">
        <v>28</v>
      </c>
    </row>
    <row r="30" spans="1:13" x14ac:dyDescent="0.25">
      <c r="A30" s="4" t="s">
        <v>14</v>
      </c>
      <c r="B30" s="11">
        <v>30</v>
      </c>
      <c r="C30" s="4" t="s">
        <v>26</v>
      </c>
      <c r="D30" s="4" t="s">
        <v>29</v>
      </c>
      <c r="E30" s="4"/>
      <c r="F30" s="4"/>
      <c r="G30" s="4">
        <f>D41</f>
        <v>5.2681716941736761E-2</v>
      </c>
      <c r="H30" t="s">
        <v>28</v>
      </c>
    </row>
    <row r="31" spans="1:13" x14ac:dyDescent="0.25">
      <c r="A31" s="4" t="s">
        <v>18</v>
      </c>
      <c r="B31" s="11">
        <v>30</v>
      </c>
      <c r="C31" s="4" t="s">
        <v>26</v>
      </c>
      <c r="D31" s="4" t="s">
        <v>30</v>
      </c>
      <c r="E31" s="4"/>
      <c r="F31" s="4"/>
      <c r="G31" s="4">
        <f>D36</f>
        <v>5.2681716941736761E-2</v>
      </c>
      <c r="H31" t="s">
        <v>28</v>
      </c>
    </row>
    <row r="32" spans="1:13" x14ac:dyDescent="0.25">
      <c r="A32" s="4" t="s">
        <v>19</v>
      </c>
      <c r="B32" s="11">
        <v>20</v>
      </c>
      <c r="C32" s="4" t="s">
        <v>26</v>
      </c>
      <c r="D32" s="4" t="s">
        <v>30</v>
      </c>
      <c r="E32" s="4"/>
      <c r="F32" s="4"/>
      <c r="G32" s="12">
        <f>J36</f>
        <v>6.8778883857226317E-2</v>
      </c>
      <c r="H32" t="s">
        <v>28</v>
      </c>
    </row>
    <row r="35" spans="2:10" x14ac:dyDescent="0.25">
      <c r="B35" t="s">
        <v>39</v>
      </c>
      <c r="H35" t="s">
        <v>19</v>
      </c>
    </row>
    <row r="36" spans="2:10" x14ac:dyDescent="0.25">
      <c r="B36" s="63" t="s">
        <v>32</v>
      </c>
      <c r="C36" s="63"/>
      <c r="D36">
        <f>(D37*(1+D37)^D38)/(((1+D37)^D38)-1)</f>
        <v>5.2681716941736761E-2</v>
      </c>
      <c r="H36" s="63" t="s">
        <v>32</v>
      </c>
      <c r="I36" s="63"/>
      <c r="J36">
        <f>(J37*(1+J37)^J38)/(((1+J37)^J38)-1)</f>
        <v>6.8778883857226317E-2</v>
      </c>
    </row>
    <row r="37" spans="2:10" x14ac:dyDescent="0.25">
      <c r="B37" s="63" t="s">
        <v>33</v>
      </c>
      <c r="C37" s="63"/>
      <c r="D37">
        <v>3.2500000000000001E-2</v>
      </c>
      <c r="F37" t="s">
        <v>34</v>
      </c>
      <c r="H37" s="63" t="s">
        <v>33</v>
      </c>
      <c r="I37" s="63"/>
      <c r="J37">
        <v>3.2500000000000001E-2</v>
      </c>
    </row>
    <row r="38" spans="2:10" x14ac:dyDescent="0.25">
      <c r="B38" s="63" t="s">
        <v>35</v>
      </c>
      <c r="C38" s="63"/>
      <c r="D38">
        <v>30</v>
      </c>
      <c r="H38" s="63" t="s">
        <v>35</v>
      </c>
      <c r="I38" s="63"/>
      <c r="J38">
        <v>20</v>
      </c>
    </row>
    <row r="40" spans="2:10" x14ac:dyDescent="0.25">
      <c r="B40" t="s">
        <v>36</v>
      </c>
    </row>
    <row r="41" spans="2:10" x14ac:dyDescent="0.25">
      <c r="B41" s="63" t="s">
        <v>32</v>
      </c>
      <c r="C41" s="63"/>
      <c r="D41">
        <f>(D42*(1+D42)^D43)/(((1+D42)^D43)-1)</f>
        <v>5.2681716941736761E-2</v>
      </c>
    </row>
    <row r="42" spans="2:10" x14ac:dyDescent="0.25">
      <c r="B42" s="63" t="s">
        <v>33</v>
      </c>
      <c r="C42" s="63"/>
      <c r="D42">
        <v>3.2500000000000001E-2</v>
      </c>
      <c r="F42" t="s">
        <v>34</v>
      </c>
      <c r="H42" s="63"/>
      <c r="I42" s="63"/>
    </row>
    <row r="43" spans="2:10" x14ac:dyDescent="0.25">
      <c r="B43" s="63" t="s">
        <v>35</v>
      </c>
      <c r="C43" s="63"/>
      <c r="D43">
        <v>30</v>
      </c>
      <c r="H43" s="63"/>
      <c r="I43" s="63"/>
    </row>
    <row r="44" spans="2:10" x14ac:dyDescent="0.25">
      <c r="H44" s="63"/>
      <c r="I44" s="63"/>
    </row>
    <row r="46" spans="2:10" x14ac:dyDescent="0.25">
      <c r="B46" s="63"/>
      <c r="C46" s="63"/>
    </row>
    <row r="47" spans="2:10" x14ac:dyDescent="0.25">
      <c r="B47" s="63"/>
      <c r="C47" s="63"/>
    </row>
    <row r="48" spans="2:10" x14ac:dyDescent="0.25">
      <c r="B48" s="63"/>
      <c r="C48" s="63"/>
    </row>
    <row r="51" spans="2:3" x14ac:dyDescent="0.25">
      <c r="B51" s="63"/>
      <c r="C51" s="63"/>
    </row>
    <row r="52" spans="2:3" x14ac:dyDescent="0.25">
      <c r="B52" s="63"/>
      <c r="C52" s="63"/>
    </row>
    <row r="53" spans="2:3" x14ac:dyDescent="0.25">
      <c r="B53" s="63"/>
      <c r="C53" s="63"/>
    </row>
  </sheetData>
  <mergeCells count="44">
    <mergeCell ref="B53:C53"/>
    <mergeCell ref="B41:C41"/>
    <mergeCell ref="B42:C42"/>
    <mergeCell ref="H42:I42"/>
    <mergeCell ref="B43:C43"/>
    <mergeCell ref="H43:I43"/>
    <mergeCell ref="H44:I44"/>
    <mergeCell ref="B46:C46"/>
    <mergeCell ref="B47:C47"/>
    <mergeCell ref="B48:C48"/>
    <mergeCell ref="B51:C51"/>
    <mergeCell ref="B52:C52"/>
    <mergeCell ref="A21:A22"/>
    <mergeCell ref="B36:C36"/>
    <mergeCell ref="H36:I36"/>
    <mergeCell ref="B37:C37"/>
    <mergeCell ref="H37:I37"/>
    <mergeCell ref="A23:A24"/>
    <mergeCell ref="B38:C38"/>
    <mergeCell ref="H38:I38"/>
    <mergeCell ref="F17:F18"/>
    <mergeCell ref="H17:H18"/>
    <mergeCell ref="G17:G18"/>
    <mergeCell ref="G25:H25"/>
    <mergeCell ref="L17:M17"/>
    <mergeCell ref="A19:A20"/>
    <mergeCell ref="L2:M2"/>
    <mergeCell ref="A4:A7"/>
    <mergeCell ref="A8:A11"/>
    <mergeCell ref="A17:A18"/>
    <mergeCell ref="B17:B18"/>
    <mergeCell ref="C17:C18"/>
    <mergeCell ref="D17:D18"/>
    <mergeCell ref="E17:E18"/>
    <mergeCell ref="A12:A15"/>
    <mergeCell ref="A1:K1"/>
    <mergeCell ref="A2:A3"/>
    <mergeCell ref="B2:B3"/>
    <mergeCell ref="C2:C3"/>
    <mergeCell ref="D2:D3"/>
    <mergeCell ref="E2:E3"/>
    <mergeCell ref="F2:F3"/>
    <mergeCell ref="H2:H3"/>
    <mergeCell ref="G2:G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8"/>
  <sheetViews>
    <sheetView workbookViewId="0">
      <selection activeCell="E21" sqref="E21"/>
    </sheetView>
  </sheetViews>
  <sheetFormatPr defaultColWidth="9.140625" defaultRowHeight="15" x14ac:dyDescent="0.25"/>
  <cols>
    <col min="1" max="1" width="22.140625" customWidth="1"/>
    <col min="2" max="2" width="25" bestFit="1" customWidth="1"/>
    <col min="3" max="3" width="23.7109375" bestFit="1" customWidth="1"/>
    <col min="4" max="4" width="33.28515625" customWidth="1"/>
    <col min="5" max="5" width="15.5703125" customWidth="1"/>
    <col min="6" max="6" width="11.7109375" customWidth="1"/>
    <col min="7" max="7" width="16.140625" bestFit="1" customWidth="1"/>
    <col min="8" max="8" width="16.140625" customWidth="1"/>
    <col min="9" max="9" width="16.7109375" bestFit="1" customWidth="1"/>
    <col min="10" max="10" width="16.7109375" customWidth="1"/>
    <col min="11" max="11" width="11.42578125" bestFit="1" customWidth="1"/>
  </cols>
  <sheetData>
    <row r="1" spans="1:13" x14ac:dyDescent="0.25">
      <c r="A1" s="65" t="s">
        <v>45</v>
      </c>
      <c r="B1" s="65"/>
      <c r="C1" s="65"/>
      <c r="D1" s="65"/>
      <c r="E1" s="65"/>
      <c r="F1" s="65"/>
      <c r="G1" s="65"/>
      <c r="H1" s="65"/>
      <c r="I1" s="65"/>
      <c r="J1" s="65"/>
      <c r="K1" s="65"/>
    </row>
    <row r="2" spans="1:13" ht="16.149999999999999" x14ac:dyDescent="0.3">
      <c r="A2" s="21" t="s">
        <v>42</v>
      </c>
      <c r="B2" s="21" t="s">
        <v>43</v>
      </c>
      <c r="C2" s="24"/>
      <c r="D2" s="24"/>
      <c r="E2" s="24"/>
      <c r="F2" s="24"/>
      <c r="G2" s="24"/>
      <c r="H2" s="24"/>
      <c r="I2" s="24"/>
      <c r="J2" s="24"/>
      <c r="K2" s="24"/>
    </row>
    <row r="3" spans="1:13" ht="14.45" x14ac:dyDescent="0.3">
      <c r="A3" s="22" t="s">
        <v>44</v>
      </c>
      <c r="B3" s="23">
        <v>5086</v>
      </c>
      <c r="C3" s="24"/>
      <c r="D3" s="24"/>
      <c r="E3" s="24"/>
      <c r="F3" s="24"/>
      <c r="G3" s="24"/>
      <c r="H3" s="24"/>
      <c r="I3" s="24"/>
      <c r="J3" s="24"/>
      <c r="K3" s="24"/>
    </row>
    <row r="4" spans="1:13" ht="14.45" x14ac:dyDescent="0.3">
      <c r="A4" s="24"/>
      <c r="B4" s="24"/>
      <c r="C4" s="24"/>
      <c r="D4" s="24"/>
      <c r="E4" s="24"/>
      <c r="F4" s="24"/>
      <c r="G4" s="24"/>
      <c r="H4" s="24"/>
      <c r="I4" s="24"/>
      <c r="J4" s="24"/>
      <c r="K4" s="24"/>
    </row>
    <row r="5" spans="1:13" ht="14.45" customHeight="1" x14ac:dyDescent="0.25">
      <c r="A5" s="52" t="s">
        <v>4</v>
      </c>
      <c r="B5" s="53" t="s">
        <v>5</v>
      </c>
      <c r="C5" s="53" t="s">
        <v>6</v>
      </c>
      <c r="D5" s="53" t="s">
        <v>53</v>
      </c>
      <c r="E5" s="53" t="s">
        <v>7</v>
      </c>
      <c r="F5" s="53" t="s">
        <v>52</v>
      </c>
      <c r="G5" s="53" t="s">
        <v>8</v>
      </c>
      <c r="H5" s="53" t="s">
        <v>9</v>
      </c>
      <c r="J5" s="54"/>
      <c r="K5" s="54"/>
      <c r="L5" s="51"/>
      <c r="M5" s="51"/>
    </row>
    <row r="6" spans="1:13" ht="60" customHeight="1" x14ac:dyDescent="0.25">
      <c r="A6" s="52"/>
      <c r="B6" s="53"/>
      <c r="C6" s="53"/>
      <c r="D6" s="53"/>
      <c r="E6" s="53"/>
      <c r="F6" s="53"/>
      <c r="G6" s="53"/>
      <c r="H6" s="53"/>
      <c r="J6" s="31"/>
      <c r="K6" s="31"/>
      <c r="L6" s="3"/>
      <c r="M6" s="3"/>
    </row>
    <row r="7" spans="1:13" ht="14.45" x14ac:dyDescent="0.3">
      <c r="A7" s="7" t="s">
        <v>10</v>
      </c>
      <c r="B7" s="4" t="s">
        <v>12</v>
      </c>
      <c r="C7" s="4">
        <v>377.69</v>
      </c>
      <c r="D7" s="5">
        <f>C7*D13</f>
        <v>36.084220274268532</v>
      </c>
      <c r="E7" s="4">
        <v>9.36</v>
      </c>
      <c r="F7" s="5">
        <f>(D7+E7)*'CEPCI Index'!$C$22</f>
        <v>45.775764909000387</v>
      </c>
      <c r="G7" s="6">
        <v>8684</v>
      </c>
      <c r="H7" s="6">
        <f>F7*1000000/G7</f>
        <v>5271.2764750115603</v>
      </c>
      <c r="J7" s="16"/>
      <c r="K7" s="48"/>
    </row>
    <row r="8" spans="1:13" ht="14.45" x14ac:dyDescent="0.3">
      <c r="A8" s="7" t="s">
        <v>15</v>
      </c>
      <c r="B8" s="4" t="s">
        <v>12</v>
      </c>
      <c r="C8" s="4">
        <v>377.69</v>
      </c>
      <c r="D8" s="5">
        <f>C8*D13</f>
        <v>36.084220274268532</v>
      </c>
      <c r="E8" s="4">
        <v>9.36</v>
      </c>
      <c r="F8" s="5">
        <f>(D8+E8)*'CEPCI Index'!$C$22</f>
        <v>45.775764909000387</v>
      </c>
      <c r="G8" s="6">
        <v>9342</v>
      </c>
      <c r="H8" s="6">
        <f>F8*1000000/G8</f>
        <v>4899.9962437379991</v>
      </c>
      <c r="J8" s="16"/>
      <c r="K8" s="17"/>
    </row>
    <row r="9" spans="1:13" ht="14.45" x14ac:dyDescent="0.3">
      <c r="A9" s="4" t="s">
        <v>46</v>
      </c>
      <c r="B9" s="4" t="s">
        <v>12</v>
      </c>
      <c r="H9" s="46">
        <f>AVERAGE(H7,H8)</f>
        <v>5085.6363593747792</v>
      </c>
      <c r="J9" s="16"/>
      <c r="K9" s="16"/>
    </row>
    <row r="10" spans="1:13" ht="14.45" x14ac:dyDescent="0.3">
      <c r="B10" s="15"/>
      <c r="J10" s="16"/>
      <c r="K10" s="16"/>
    </row>
    <row r="11" spans="1:13" ht="14.45" x14ac:dyDescent="0.3">
      <c r="B11" s="54"/>
      <c r="C11" s="54"/>
      <c r="D11" s="54"/>
      <c r="E11" s="54"/>
      <c r="F11" s="54"/>
      <c r="G11" s="54"/>
      <c r="J11" s="15"/>
      <c r="K11" s="15"/>
    </row>
    <row r="12" spans="1:13" ht="14.45" x14ac:dyDescent="0.3">
      <c r="A12" s="4" t="s">
        <v>22</v>
      </c>
      <c r="B12" s="52" t="s">
        <v>23</v>
      </c>
      <c r="C12" s="52"/>
      <c r="D12" s="26">
        <v>3.2500000000000001E-2</v>
      </c>
      <c r="E12" s="54"/>
      <c r="F12" s="54"/>
      <c r="G12" s="50"/>
    </row>
    <row r="13" spans="1:13" ht="14.45" x14ac:dyDescent="0.3">
      <c r="A13" s="25" t="s">
        <v>12</v>
      </c>
      <c r="B13" s="11">
        <v>13</v>
      </c>
      <c r="C13" s="4" t="s">
        <v>26</v>
      </c>
      <c r="D13" s="4">
        <f>(D$12*(1+D$12)^$B13)/(((1+D$12)^$B13)-1)</f>
        <v>9.5539252493496069E-2</v>
      </c>
      <c r="E13" s="14"/>
      <c r="F13" s="15"/>
      <c r="G13" s="15"/>
    </row>
    <row r="15" spans="1:13" ht="14.45" x14ac:dyDescent="0.3">
      <c r="A15" s="15"/>
      <c r="B15" s="15"/>
      <c r="C15" s="15"/>
      <c r="E15" s="15"/>
    </row>
    <row r="16" spans="1:13" ht="14.45" x14ac:dyDescent="0.3">
      <c r="A16" s="4" t="s">
        <v>47</v>
      </c>
      <c r="B16" s="4" t="s">
        <v>48</v>
      </c>
      <c r="C16" s="4" t="s">
        <v>49</v>
      </c>
      <c r="D16" s="4" t="s">
        <v>50</v>
      </c>
      <c r="E16" s="15"/>
    </row>
    <row r="17" spans="1:5" ht="14.45" x14ac:dyDescent="0.3">
      <c r="A17" s="27">
        <v>44408</v>
      </c>
      <c r="B17" s="27">
        <v>44773</v>
      </c>
      <c r="C17" s="27">
        <v>46599</v>
      </c>
      <c r="D17" s="29">
        <v>51348</v>
      </c>
      <c r="E17" s="49"/>
    </row>
    <row r="18" spans="1:5" ht="14.45" x14ac:dyDescent="0.3">
      <c r="A18" s="4">
        <v>2021</v>
      </c>
      <c r="B18" s="4">
        <v>2022</v>
      </c>
      <c r="C18" s="28">
        <v>2027</v>
      </c>
      <c r="D18" s="4">
        <f>B13+C18</f>
        <v>2040</v>
      </c>
      <c r="E18" s="15"/>
    </row>
  </sheetData>
  <mergeCells count="15">
    <mergeCell ref="L5:M5"/>
    <mergeCell ref="A1:K1"/>
    <mergeCell ref="A5:A6"/>
    <mergeCell ref="B5:B6"/>
    <mergeCell ref="C5:C6"/>
    <mergeCell ref="D5:D6"/>
    <mergeCell ref="E5:E6"/>
    <mergeCell ref="F5:F6"/>
    <mergeCell ref="H5:H6"/>
    <mergeCell ref="G5:G6"/>
    <mergeCell ref="B11:D11"/>
    <mergeCell ref="E11:G11"/>
    <mergeCell ref="E12:F12"/>
    <mergeCell ref="B12:C12"/>
    <mergeCell ref="J5:K5"/>
  </mergeCells>
  <conditionalFormatting sqref="J7:K9">
    <cfRule type="cellIs" dxfId="1" priority="2" operator="greaterThanOrEqual">
      <formula>$B$3</formula>
    </cfRule>
  </conditionalFormatting>
  <conditionalFormatting sqref="H7:H9">
    <cfRule type="cellIs" dxfId="0" priority="1" operator="greaterThanOrEqual">
      <formula>$B$3</formula>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32" sqref="E32"/>
    </sheetView>
  </sheetViews>
  <sheetFormatPr defaultRowHeight="15" x14ac:dyDescent="0.25"/>
  <cols>
    <col min="2" max="2" width="17.28515625" bestFit="1" customWidth="1"/>
    <col min="3" max="3" width="41" customWidth="1"/>
    <col min="5" max="5" width="37.28515625" bestFit="1" customWidth="1"/>
    <col min="6" max="6" width="37" customWidth="1"/>
    <col min="7" max="7" width="37.28515625" bestFit="1" customWidth="1"/>
    <col min="8" max="8" width="37" customWidth="1"/>
    <col min="9" max="9" width="37.28515625" bestFit="1" customWidth="1"/>
    <col min="10" max="10" width="37" customWidth="1"/>
    <col min="11" max="11" width="37.28515625" bestFit="1" customWidth="1"/>
    <col min="12" max="12" width="37" customWidth="1"/>
    <col min="13" max="13" width="37.28515625" customWidth="1"/>
    <col min="14" max="14" width="37" customWidth="1"/>
    <col min="15" max="15" width="37.28515625" bestFit="1" customWidth="1"/>
    <col min="16" max="16" width="37" customWidth="1"/>
    <col min="17" max="17" width="37.28515625" bestFit="1" customWidth="1"/>
    <col min="18" max="18" width="37" customWidth="1"/>
    <col min="19" max="19" width="52.28515625" bestFit="1" customWidth="1"/>
    <col min="20" max="20" width="37" customWidth="1"/>
    <col min="21" max="21" width="52.7109375" bestFit="1" customWidth="1"/>
    <col min="22" max="22" width="37" customWidth="1"/>
  </cols>
  <sheetData>
    <row r="1" spans="1:6" ht="18" x14ac:dyDescent="0.35">
      <c r="A1" t="s">
        <v>0</v>
      </c>
      <c r="B1" t="s">
        <v>1</v>
      </c>
      <c r="C1" t="s">
        <v>2</v>
      </c>
    </row>
    <row r="2" spans="1:6" x14ac:dyDescent="0.25">
      <c r="A2">
        <v>1998</v>
      </c>
      <c r="B2">
        <v>389.5</v>
      </c>
      <c r="C2">
        <f>$B$23/B2</f>
        <v>1.5596919127086009</v>
      </c>
    </row>
    <row r="3" spans="1:6" x14ac:dyDescent="0.25">
      <c r="A3">
        <v>1999</v>
      </c>
      <c r="B3">
        <v>390.6</v>
      </c>
      <c r="C3">
        <f t="shared" ref="C3:C23" si="0">$B$23/B3</f>
        <v>1.5552995391705069</v>
      </c>
      <c r="F3" s="1"/>
    </row>
    <row r="4" spans="1:6" x14ac:dyDescent="0.25">
      <c r="A4">
        <v>2000</v>
      </c>
      <c r="B4">
        <v>394.1</v>
      </c>
      <c r="C4">
        <f t="shared" si="0"/>
        <v>1.5414869322506977</v>
      </c>
    </row>
    <row r="5" spans="1:6" x14ac:dyDescent="0.25">
      <c r="A5">
        <v>2001</v>
      </c>
      <c r="B5">
        <v>394.3</v>
      </c>
      <c r="C5">
        <f t="shared" si="0"/>
        <v>1.5407050469185899</v>
      </c>
    </row>
    <row r="6" spans="1:6" x14ac:dyDescent="0.25">
      <c r="A6">
        <v>2002</v>
      </c>
      <c r="B6">
        <v>395.6</v>
      </c>
      <c r="C6">
        <f t="shared" si="0"/>
        <v>1.5356420626895853</v>
      </c>
    </row>
    <row r="7" spans="1:6" x14ac:dyDescent="0.25">
      <c r="A7">
        <v>2003</v>
      </c>
      <c r="B7">
        <v>402</v>
      </c>
      <c r="C7">
        <f t="shared" si="0"/>
        <v>1.5111940298507462</v>
      </c>
    </row>
    <row r="8" spans="1:6" x14ac:dyDescent="0.25">
      <c r="A8">
        <v>2004</v>
      </c>
      <c r="B8">
        <v>444.2</v>
      </c>
      <c r="C8">
        <f t="shared" si="0"/>
        <v>1.3676271949572265</v>
      </c>
      <c r="E8" s="2"/>
      <c r="F8" s="2"/>
    </row>
    <row r="9" spans="1:6" x14ac:dyDescent="0.25">
      <c r="A9">
        <v>2005</v>
      </c>
      <c r="B9">
        <v>468.2</v>
      </c>
      <c r="C9">
        <f t="shared" si="0"/>
        <v>1.2975224263135412</v>
      </c>
    </row>
    <row r="10" spans="1:6" x14ac:dyDescent="0.25">
      <c r="A10">
        <v>2006</v>
      </c>
      <c r="B10">
        <v>499.6</v>
      </c>
      <c r="C10">
        <f t="shared" si="0"/>
        <v>1.215972778222578</v>
      </c>
    </row>
    <row r="11" spans="1:6" x14ac:dyDescent="0.25">
      <c r="A11">
        <v>2007</v>
      </c>
      <c r="B11">
        <v>525.4</v>
      </c>
      <c r="C11">
        <f t="shared" si="0"/>
        <v>1.1562618956985156</v>
      </c>
    </row>
    <row r="12" spans="1:6" x14ac:dyDescent="0.25">
      <c r="A12">
        <v>2008</v>
      </c>
      <c r="B12">
        <v>575.4</v>
      </c>
      <c r="C12">
        <f t="shared" si="0"/>
        <v>1.0557872784150157</v>
      </c>
    </row>
    <row r="13" spans="1:6" x14ac:dyDescent="0.25">
      <c r="A13">
        <v>2009</v>
      </c>
      <c r="B13">
        <v>521.9</v>
      </c>
      <c r="C13">
        <f t="shared" si="0"/>
        <v>1.1640160950373635</v>
      </c>
    </row>
    <row r="14" spans="1:6" x14ac:dyDescent="0.25">
      <c r="A14">
        <v>2010</v>
      </c>
      <c r="B14">
        <v>550.79999999999995</v>
      </c>
      <c r="C14">
        <f t="shared" si="0"/>
        <v>1.1029411764705883</v>
      </c>
    </row>
    <row r="15" spans="1:6" x14ac:dyDescent="0.25">
      <c r="A15">
        <v>2011</v>
      </c>
      <c r="B15">
        <v>585.70000000000005</v>
      </c>
      <c r="C15">
        <f t="shared" si="0"/>
        <v>1.0372204200102442</v>
      </c>
    </row>
    <row r="16" spans="1:6" x14ac:dyDescent="0.25">
      <c r="A16">
        <v>2012</v>
      </c>
      <c r="B16">
        <v>584.6</v>
      </c>
      <c r="C16">
        <f t="shared" si="0"/>
        <v>1.0391720834758809</v>
      </c>
    </row>
    <row r="17" spans="1:3" x14ac:dyDescent="0.25">
      <c r="A17">
        <v>2013</v>
      </c>
      <c r="B17">
        <v>567.20000000000005</v>
      </c>
      <c r="C17">
        <f t="shared" si="0"/>
        <v>1.0710507757404795</v>
      </c>
    </row>
    <row r="18" spans="1:3" x14ac:dyDescent="0.25">
      <c r="A18">
        <v>2014</v>
      </c>
      <c r="B18">
        <v>576.1</v>
      </c>
      <c r="C18">
        <f t="shared" si="0"/>
        <v>1.054504426314876</v>
      </c>
    </row>
    <row r="19" spans="1:3" x14ac:dyDescent="0.25">
      <c r="A19">
        <v>2015</v>
      </c>
      <c r="B19">
        <v>556.79999999999995</v>
      </c>
      <c r="C19">
        <f t="shared" si="0"/>
        <v>1.0910560344827587</v>
      </c>
    </row>
    <row r="20" spans="1:3" x14ac:dyDescent="0.25">
      <c r="A20">
        <v>2016</v>
      </c>
      <c r="B20">
        <v>541.70000000000005</v>
      </c>
      <c r="C20">
        <f t="shared" si="0"/>
        <v>1.1214694480339671</v>
      </c>
    </row>
    <row r="21" spans="1:3" x14ac:dyDescent="0.25">
      <c r="A21">
        <v>2017</v>
      </c>
      <c r="B21">
        <v>567.5</v>
      </c>
      <c r="C21">
        <f t="shared" si="0"/>
        <v>1.0704845814977975</v>
      </c>
    </row>
    <row r="22" spans="1:3" x14ac:dyDescent="0.25">
      <c r="A22">
        <v>2018</v>
      </c>
      <c r="B22">
        <v>603.1</v>
      </c>
      <c r="C22">
        <f t="shared" si="0"/>
        <v>1.0072956391974797</v>
      </c>
    </row>
    <row r="23" spans="1:3" x14ac:dyDescent="0.25">
      <c r="A23">
        <v>2019</v>
      </c>
      <c r="B23">
        <v>607.5</v>
      </c>
      <c r="C23">
        <f t="shared" si="0"/>
        <v>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Entergy Read Me</vt:lpstr>
      <vt:lpstr>EAI  RUL Assumptions</vt:lpstr>
      <vt:lpstr>EAI  Equipment Life Assumptions</vt:lpstr>
      <vt:lpstr>EAI  RUL Sensitivity</vt:lpstr>
      <vt:lpstr>CEPCI Index</vt:lpstr>
    </vt:vector>
  </TitlesOfParts>
  <Company>ADEQ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Tricia Treece</dc:creator>
  <cp:lastModifiedBy>Author&lt;*&gt;</cp:lastModifiedBy>
  <dcterms:created xsi:type="dcterms:W3CDTF">2020-08-04T18:45:26Z</dcterms:created>
  <dcterms:modified xsi:type="dcterms:W3CDTF">2021-10-14T19:38:27Z</dcterms:modified>
</cp:coreProperties>
</file>